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9C8FB09-1F4B-4A8A-87F1-9635CC97F31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OLUGODIŠNJI OBRAČUN 2020." sheetId="1" r:id="rId1"/>
    <sheet name="PRIHODI" sheetId="2" r:id="rId2"/>
    <sheet name="RASHODI-OPĆI DIO" sheetId="3" r:id="rId3"/>
    <sheet name="IZVRŠENJE PREMA IZVORIMA" sheetId="7" r:id="rId4"/>
    <sheet name="FUNKCIJSKA KLASIFIKACIJA" sheetId="9" r:id="rId5"/>
    <sheet name="ORGANIZACIJSKA KLASIFIKACIJA" sheetId="5" r:id="rId6"/>
    <sheet name="RASHODI POSEBNI DIO" sheetId="4" r:id="rId7"/>
    <sheet name="OBRAZLOŽENJE" sheetId="6" r:id="rId8"/>
    <sheet name="rezultat" sheetId="10" r:id="rId9"/>
  </sheets>
  <externalReferences>
    <externalReference r:id="rId10"/>
    <externalReference r:id="rId11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6" i="4" l="1"/>
  <c r="J554" i="4"/>
  <c r="I556" i="4"/>
  <c r="J524" i="4"/>
  <c r="J504" i="4"/>
  <c r="J502" i="4"/>
  <c r="I504" i="4"/>
  <c r="J375" i="4" l="1"/>
  <c r="J374" i="4"/>
  <c r="J311" i="4" l="1"/>
  <c r="J312" i="4"/>
  <c r="J313" i="4"/>
  <c r="J314" i="4"/>
  <c r="J315" i="4"/>
  <c r="J316" i="4"/>
  <c r="J317" i="4"/>
  <c r="J318" i="4"/>
  <c r="J319" i="4"/>
  <c r="I312" i="4"/>
  <c r="I313" i="4"/>
  <c r="I314" i="4"/>
  <c r="I315" i="4"/>
  <c r="I316" i="4"/>
  <c r="I317" i="4"/>
  <c r="I318" i="4"/>
  <c r="G5" i="10" l="1"/>
  <c r="G6" i="10"/>
  <c r="B7" i="10"/>
  <c r="D7" i="10"/>
  <c r="E7" i="10"/>
  <c r="F7" i="10"/>
  <c r="G7" i="10"/>
  <c r="H9" i="10" s="1"/>
  <c r="H16" i="10" s="1"/>
  <c r="C8" i="10"/>
  <c r="G8" i="10"/>
  <c r="G10" i="10"/>
  <c r="G11" i="10"/>
  <c r="H12" i="10"/>
  <c r="C13" i="10"/>
  <c r="G13" i="10" s="1"/>
  <c r="D13" i="10"/>
  <c r="F13" i="10"/>
  <c r="B14" i="10"/>
  <c r="E14" i="10"/>
  <c r="G14" i="10"/>
  <c r="C240" i="6"/>
  <c r="C239" i="6"/>
  <c r="C238" i="6"/>
  <c r="D195" i="6"/>
  <c r="C195" i="6"/>
  <c r="D194" i="6"/>
  <c r="C194" i="6"/>
  <c r="D193" i="6"/>
  <c r="C193" i="6"/>
  <c r="E167" i="6"/>
  <c r="C105" i="6" l="1"/>
  <c r="C104" i="6"/>
  <c r="D56" i="6"/>
  <c r="D106" i="6" s="1"/>
  <c r="C56" i="6"/>
  <c r="D55" i="6"/>
  <c r="D105" i="6" s="1"/>
  <c r="C55" i="6"/>
  <c r="D54" i="6"/>
  <c r="D104" i="6" s="1"/>
  <c r="C54" i="6"/>
  <c r="E82" i="2"/>
  <c r="C38" i="6" s="1"/>
  <c r="D38" i="6"/>
  <c r="D37" i="6"/>
  <c r="C37" i="6"/>
  <c r="D36" i="6"/>
  <c r="C36" i="6"/>
  <c r="D35" i="6"/>
  <c r="C35" i="6"/>
  <c r="D34" i="6"/>
  <c r="C34" i="6"/>
  <c r="D33" i="6"/>
  <c r="C33" i="6"/>
  <c r="D32" i="6"/>
  <c r="C32" i="6"/>
  <c r="D31" i="6"/>
  <c r="C31" i="6"/>
  <c r="D30" i="6"/>
  <c r="C30" i="6"/>
  <c r="D29" i="6"/>
  <c r="C29" i="6"/>
  <c r="D28" i="6"/>
  <c r="C28" i="6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334" i="6"/>
  <c r="C334" i="6"/>
  <c r="E333" i="6"/>
  <c r="E332" i="6"/>
  <c r="E331" i="6"/>
  <c r="E330" i="6"/>
  <c r="E329" i="6"/>
  <c r="D322" i="6"/>
  <c r="C322" i="6"/>
  <c r="E321" i="6"/>
  <c r="E320" i="6"/>
  <c r="E319" i="6"/>
  <c r="E318" i="6"/>
  <c r="E317" i="6"/>
  <c r="D239" i="6"/>
  <c r="D238" i="6"/>
  <c r="D180" i="6"/>
  <c r="E161" i="6"/>
  <c r="E17" i="6" l="1"/>
  <c r="E16" i="6"/>
  <c r="E26" i="6"/>
  <c r="E194" i="6"/>
  <c r="E37" i="6"/>
  <c r="E104" i="6"/>
  <c r="E193" i="6"/>
  <c r="E195" i="6"/>
  <c r="E322" i="6"/>
  <c r="E25" i="6"/>
  <c r="E29" i="6"/>
  <c r="E33" i="6"/>
  <c r="E56" i="6"/>
  <c r="E18" i="6"/>
  <c r="E20" i="6"/>
  <c r="E22" i="6"/>
  <c r="E34" i="6"/>
  <c r="E36" i="6"/>
  <c r="D107" i="6"/>
  <c r="E19" i="6"/>
  <c r="E23" i="6"/>
  <c r="E27" i="6"/>
  <c r="E31" i="6"/>
  <c r="E35" i="6"/>
  <c r="C196" i="6"/>
  <c r="E334" i="6"/>
  <c r="E24" i="6"/>
  <c r="E30" i="6"/>
  <c r="E55" i="6"/>
  <c r="E105" i="6"/>
  <c r="E239" i="6"/>
  <c r="D196" i="6"/>
  <c r="C241" i="6"/>
  <c r="C107" i="6"/>
  <c r="D57" i="6"/>
  <c r="E54" i="6"/>
  <c r="C57" i="6"/>
  <c r="E38" i="6"/>
  <c r="E32" i="6"/>
  <c r="E28" i="6"/>
  <c r="C39" i="6"/>
  <c r="E21" i="6"/>
  <c r="D39" i="6"/>
  <c r="E238" i="6"/>
  <c r="D240" i="6"/>
  <c r="D241" i="6" s="1"/>
  <c r="E196" i="6" l="1"/>
  <c r="E107" i="6"/>
  <c r="E241" i="6"/>
  <c r="E57" i="6"/>
  <c r="E39" i="6"/>
  <c r="I667" i="4"/>
  <c r="I659" i="4"/>
  <c r="I658" i="4"/>
  <c r="I642" i="4"/>
  <c r="I634" i="4"/>
  <c r="I607" i="4"/>
  <c r="I606" i="4"/>
  <c r="I601" i="4"/>
  <c r="I590" i="4"/>
  <c r="I569" i="4"/>
  <c r="I553" i="4"/>
  <c r="I548" i="4"/>
  <c r="I543" i="4"/>
  <c r="I542" i="4"/>
  <c r="I537" i="4"/>
  <c r="I532" i="4"/>
  <c r="I520" i="4"/>
  <c r="I514" i="4"/>
  <c r="I512" i="4"/>
  <c r="I497" i="4"/>
  <c r="I492" i="4"/>
  <c r="I487" i="4"/>
  <c r="I466" i="4"/>
  <c r="I465" i="4"/>
  <c r="I464" i="4"/>
  <c r="I463" i="4"/>
  <c r="I462" i="4"/>
  <c r="I461" i="4"/>
  <c r="I460" i="4"/>
  <c r="I459" i="4"/>
  <c r="I458" i="4"/>
  <c r="I453" i="4"/>
  <c r="I431" i="4"/>
  <c r="I430" i="4"/>
  <c r="I429" i="4"/>
  <c r="I409" i="4"/>
  <c r="I404" i="4"/>
  <c r="I399" i="4"/>
  <c r="I384" i="4"/>
  <c r="I379" i="4"/>
  <c r="I368" i="4"/>
  <c r="I363" i="4"/>
  <c r="I358" i="4"/>
  <c r="I353" i="4"/>
  <c r="I348" i="4"/>
  <c r="I341" i="4"/>
  <c r="I339" i="4"/>
  <c r="I338" i="4"/>
  <c r="I337" i="4"/>
  <c r="I336" i="4"/>
  <c r="I335" i="4"/>
  <c r="I334" i="4"/>
  <c r="I333" i="4"/>
  <c r="I332" i="4"/>
  <c r="I331" i="4"/>
  <c r="I326" i="4"/>
  <c r="I310" i="4"/>
  <c r="I303" i="4"/>
  <c r="I298" i="4"/>
  <c r="I293" i="4"/>
  <c r="I292" i="4"/>
  <c r="I291" i="4"/>
  <c r="I286" i="4"/>
  <c r="I270" i="4"/>
  <c r="I269" i="4"/>
  <c r="I268" i="4"/>
  <c r="I267" i="4"/>
  <c r="I266" i="4"/>
  <c r="I265" i="4"/>
  <c r="I264" i="4"/>
  <c r="I263" i="4"/>
  <c r="I255" i="4"/>
  <c r="I246" i="4"/>
  <c r="I227" i="4"/>
  <c r="I226" i="4"/>
  <c r="I225" i="4"/>
  <c r="I224" i="4"/>
  <c r="I223" i="4"/>
  <c r="I222" i="4"/>
  <c r="I221" i="4"/>
  <c r="I220" i="4"/>
  <c r="I219" i="4"/>
  <c r="I218" i="4"/>
  <c r="I204" i="4"/>
  <c r="I192" i="4"/>
  <c r="I186" i="4"/>
  <c r="I163" i="4"/>
  <c r="I162" i="4"/>
  <c r="I161" i="4"/>
  <c r="I156" i="4"/>
  <c r="I151" i="4"/>
  <c r="I139" i="4"/>
  <c r="I124" i="4"/>
  <c r="I119" i="4"/>
  <c r="I113" i="4"/>
  <c r="J667" i="4"/>
  <c r="J662" i="4"/>
  <c r="J661" i="4"/>
  <c r="J660" i="4"/>
  <c r="J659" i="4"/>
  <c r="J658" i="4"/>
  <c r="J657" i="4"/>
  <c r="J652" i="4"/>
  <c r="J642" i="4"/>
  <c r="J634" i="4"/>
  <c r="J628" i="4"/>
  <c r="J613" i="4"/>
  <c r="J612" i="4"/>
  <c r="J607" i="4"/>
  <c r="J601" i="4"/>
  <c r="J596" i="4"/>
  <c r="J590" i="4"/>
  <c r="J585" i="4"/>
  <c r="J580" i="4"/>
  <c r="J575" i="4"/>
  <c r="J574" i="4"/>
  <c r="J569" i="4"/>
  <c r="J564" i="4"/>
  <c r="J553" i="4"/>
  <c r="J548" i="4"/>
  <c r="J543" i="4"/>
  <c r="J542" i="4"/>
  <c r="J537" i="4"/>
  <c r="J532" i="4"/>
  <c r="J521" i="4"/>
  <c r="J520" i="4"/>
  <c r="J515" i="4"/>
  <c r="J514" i="4"/>
  <c r="J513" i="4"/>
  <c r="J512" i="4"/>
  <c r="J501" i="4"/>
  <c r="J499" i="4"/>
  <c r="J498" i="4"/>
  <c r="J497" i="4"/>
  <c r="J492" i="4"/>
  <c r="J487" i="4"/>
  <c r="J466" i="4"/>
  <c r="J465" i="4"/>
  <c r="J464" i="4"/>
  <c r="J463" i="4"/>
  <c r="J462" i="4"/>
  <c r="J461" i="4"/>
  <c r="J460" i="4"/>
  <c r="J459" i="4"/>
  <c r="J458" i="4"/>
  <c r="J453" i="4"/>
  <c r="J431" i="4"/>
  <c r="J430" i="4"/>
  <c r="J429" i="4"/>
  <c r="J409" i="4"/>
  <c r="J404" i="4"/>
  <c r="J389" i="4"/>
  <c r="J384" i="4"/>
  <c r="J379" i="4"/>
  <c r="J368" i="4"/>
  <c r="J363" i="4"/>
  <c r="J358" i="4"/>
  <c r="J353" i="4"/>
  <c r="J348" i="4"/>
  <c r="J341" i="4"/>
  <c r="J340" i="4"/>
  <c r="J339" i="4"/>
  <c r="J338" i="4"/>
  <c r="J337" i="4"/>
  <c r="J336" i="4"/>
  <c r="J335" i="4"/>
  <c r="J334" i="4"/>
  <c r="J333" i="4"/>
  <c r="J332" i="4"/>
  <c r="J331" i="4"/>
  <c r="J326" i="4"/>
  <c r="J310" i="4"/>
  <c r="J303" i="4"/>
  <c r="J298" i="4"/>
  <c r="J293" i="4"/>
  <c r="J292" i="4"/>
  <c r="J291" i="4"/>
  <c r="J286" i="4"/>
  <c r="J276" i="4"/>
  <c r="J272" i="4"/>
  <c r="J271" i="4"/>
  <c r="J270" i="4"/>
  <c r="J269" i="4"/>
  <c r="J268" i="4"/>
  <c r="J267" i="4"/>
  <c r="J266" i="4"/>
  <c r="J265" i="4"/>
  <c r="J264" i="4"/>
  <c r="J263" i="4"/>
  <c r="J255" i="4"/>
  <c r="J251" i="4"/>
  <c r="J246" i="4"/>
  <c r="J24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04" i="4"/>
  <c r="J198" i="4"/>
  <c r="J197" i="4"/>
  <c r="J192" i="4"/>
  <c r="J191" i="4"/>
  <c r="J186" i="4"/>
  <c r="J169" i="4"/>
  <c r="J163" i="4"/>
  <c r="J162" i="4"/>
  <c r="J161" i="4"/>
  <c r="J156" i="4"/>
  <c r="J151" i="4"/>
  <c r="J144" i="4"/>
  <c r="J139" i="4"/>
  <c r="J134" i="4"/>
  <c r="J129" i="4"/>
  <c r="J124" i="4"/>
  <c r="J119" i="4"/>
  <c r="J113" i="4"/>
  <c r="J108" i="4"/>
  <c r="J103" i="4"/>
  <c r="J98" i="4"/>
  <c r="J93" i="4"/>
  <c r="J92" i="4"/>
  <c r="J91" i="4"/>
  <c r="I92" i="4"/>
  <c r="I91" i="4"/>
  <c r="J73" i="4"/>
  <c r="J72" i="4"/>
  <c r="J67" i="4"/>
  <c r="J11" i="4"/>
  <c r="J12" i="4"/>
  <c r="J13" i="4"/>
  <c r="J14" i="4"/>
  <c r="J19" i="4"/>
  <c r="J20" i="4"/>
  <c r="J21" i="4"/>
  <c r="J22" i="4"/>
  <c r="J23" i="4"/>
  <c r="J28" i="4"/>
  <c r="J29" i="4"/>
  <c r="J61" i="4"/>
  <c r="J62" i="4"/>
  <c r="I72" i="4"/>
  <c r="I67" i="4"/>
  <c r="I62" i="4"/>
  <c r="I61" i="4"/>
  <c r="I29" i="4"/>
  <c r="I28" i="4"/>
  <c r="I20" i="4"/>
  <c r="I21" i="4"/>
  <c r="I22" i="4"/>
  <c r="I19" i="4"/>
  <c r="I12" i="4"/>
  <c r="I11" i="4"/>
  <c r="E56" i="9" l="1"/>
  <c r="E51" i="9"/>
  <c r="E46" i="9"/>
  <c r="E44" i="9"/>
  <c r="E39" i="9"/>
  <c r="E33" i="9"/>
  <c r="E19" i="9"/>
  <c r="E17" i="9"/>
  <c r="E15" i="9"/>
  <c r="E9" i="9"/>
  <c r="D56" i="9"/>
  <c r="D51" i="9"/>
  <c r="D46" i="9"/>
  <c r="D44" i="9"/>
  <c r="D39" i="9"/>
  <c r="D33" i="9"/>
  <c r="D19" i="9"/>
  <c r="D17" i="9"/>
  <c r="D15" i="9"/>
  <c r="D9" i="9"/>
  <c r="F9" i="9"/>
  <c r="F15" i="9"/>
  <c r="F17" i="9"/>
  <c r="F19" i="9"/>
  <c r="F33" i="9"/>
  <c r="F39" i="9"/>
  <c r="F44" i="9"/>
  <c r="F46" i="9"/>
  <c r="F51" i="9"/>
  <c r="F56" i="9"/>
  <c r="C56" i="9"/>
  <c r="C51" i="9"/>
  <c r="C46" i="9"/>
  <c r="C44" i="9"/>
  <c r="C39" i="9"/>
  <c r="C33" i="9"/>
  <c r="C19" i="9"/>
  <c r="C17" i="9"/>
  <c r="C15" i="9"/>
  <c r="C9" i="9"/>
  <c r="C16" i="5"/>
  <c r="C14" i="5"/>
  <c r="C12" i="5"/>
  <c r="C10" i="5"/>
  <c r="C19" i="5" s="1"/>
  <c r="G19" i="7"/>
  <c r="C19" i="7"/>
  <c r="D27" i="1"/>
  <c r="E27" i="1"/>
  <c r="C27" i="1"/>
  <c r="D19" i="1"/>
  <c r="E19" i="1"/>
  <c r="C19" i="1"/>
  <c r="D18" i="1"/>
  <c r="E18" i="1"/>
  <c r="C18" i="1"/>
  <c r="B28" i="1"/>
  <c r="B20" i="1"/>
  <c r="B17" i="1"/>
  <c r="B21" i="1" s="1"/>
  <c r="B32" i="1" s="1"/>
  <c r="D63" i="9" l="1"/>
  <c r="C63" i="9"/>
  <c r="E63" i="9"/>
  <c r="F63" i="9"/>
  <c r="H668" i="4"/>
  <c r="G668" i="4"/>
  <c r="F668" i="4"/>
  <c r="E668" i="4"/>
  <c r="D668" i="4"/>
  <c r="H663" i="4"/>
  <c r="G663" i="4"/>
  <c r="F663" i="4"/>
  <c r="E663" i="4"/>
  <c r="D663" i="4"/>
  <c r="H653" i="4"/>
  <c r="G653" i="4"/>
  <c r="F653" i="4"/>
  <c r="E653" i="4"/>
  <c r="D653" i="4"/>
  <c r="H643" i="4"/>
  <c r="G643" i="4"/>
  <c r="G644" i="4" s="1"/>
  <c r="F643" i="4"/>
  <c r="F644" i="4" s="1"/>
  <c r="E643" i="4"/>
  <c r="E644" i="4" s="1"/>
  <c r="D643" i="4"/>
  <c r="D644" i="4" s="1"/>
  <c r="H635" i="4"/>
  <c r="G635" i="4"/>
  <c r="F635" i="4"/>
  <c r="E635" i="4"/>
  <c r="D635" i="4"/>
  <c r="H629" i="4"/>
  <c r="G629" i="4"/>
  <c r="F629" i="4"/>
  <c r="F636" i="4" s="1"/>
  <c r="E629" i="4"/>
  <c r="D629" i="4"/>
  <c r="H619" i="4"/>
  <c r="G619" i="4"/>
  <c r="F619" i="4"/>
  <c r="E619" i="4"/>
  <c r="D619" i="4"/>
  <c r="H614" i="4"/>
  <c r="G614" i="4"/>
  <c r="F614" i="4"/>
  <c r="E614" i="4"/>
  <c r="D614" i="4"/>
  <c r="H608" i="4"/>
  <c r="G608" i="4"/>
  <c r="F608" i="4"/>
  <c r="E608" i="4"/>
  <c r="D608" i="4"/>
  <c r="H602" i="4"/>
  <c r="G602" i="4"/>
  <c r="F602" i="4"/>
  <c r="E602" i="4"/>
  <c r="D602" i="4"/>
  <c r="H597" i="4"/>
  <c r="G597" i="4"/>
  <c r="F597" i="4"/>
  <c r="E597" i="4"/>
  <c r="D597" i="4"/>
  <c r="H591" i="4"/>
  <c r="G591" i="4"/>
  <c r="F591" i="4"/>
  <c r="E591" i="4"/>
  <c r="D591" i="4"/>
  <c r="H586" i="4"/>
  <c r="G586" i="4"/>
  <c r="F586" i="4"/>
  <c r="E586" i="4"/>
  <c r="D586" i="4"/>
  <c r="H581" i="4"/>
  <c r="G581" i="4"/>
  <c r="F581" i="4"/>
  <c r="E581" i="4"/>
  <c r="D581" i="4"/>
  <c r="H576" i="4"/>
  <c r="G576" i="4"/>
  <c r="F576" i="4"/>
  <c r="E576" i="4"/>
  <c r="D576" i="4"/>
  <c r="H570" i="4"/>
  <c r="G570" i="4"/>
  <c r="F570" i="4"/>
  <c r="E570" i="4"/>
  <c r="D570" i="4"/>
  <c r="H565" i="4"/>
  <c r="G565" i="4"/>
  <c r="F565" i="4"/>
  <c r="E565" i="4"/>
  <c r="D565" i="4"/>
  <c r="H554" i="4"/>
  <c r="G554" i="4"/>
  <c r="F554" i="4"/>
  <c r="E554" i="4"/>
  <c r="D554" i="4"/>
  <c r="H549" i="4"/>
  <c r="G549" i="4"/>
  <c r="F549" i="4"/>
  <c r="E549" i="4"/>
  <c r="D549" i="4"/>
  <c r="H544" i="4"/>
  <c r="G544" i="4"/>
  <c r="F544" i="4"/>
  <c r="E544" i="4"/>
  <c r="D544" i="4"/>
  <c r="H538" i="4"/>
  <c r="G538" i="4"/>
  <c r="F538" i="4"/>
  <c r="E538" i="4"/>
  <c r="D538" i="4"/>
  <c r="H533" i="4"/>
  <c r="G533" i="4"/>
  <c r="F533" i="4"/>
  <c r="E533" i="4"/>
  <c r="D533" i="4"/>
  <c r="H522" i="4"/>
  <c r="G522" i="4"/>
  <c r="F522" i="4"/>
  <c r="E522" i="4"/>
  <c r="D522" i="4"/>
  <c r="H516" i="4"/>
  <c r="G516" i="4"/>
  <c r="F516" i="4"/>
  <c r="E516" i="4"/>
  <c r="D516" i="4"/>
  <c r="D524" i="4" s="1"/>
  <c r="H502" i="4"/>
  <c r="G502" i="4"/>
  <c r="F502" i="4"/>
  <c r="E502" i="4"/>
  <c r="D502" i="4"/>
  <c r="H493" i="4"/>
  <c r="G493" i="4"/>
  <c r="F493" i="4"/>
  <c r="E493" i="4"/>
  <c r="D493" i="4"/>
  <c r="H488" i="4"/>
  <c r="G488" i="4"/>
  <c r="F488" i="4"/>
  <c r="E488" i="4"/>
  <c r="D488" i="4"/>
  <c r="H473" i="4"/>
  <c r="G473" i="4"/>
  <c r="F473" i="4"/>
  <c r="E473" i="4"/>
  <c r="D473" i="4"/>
  <c r="H467" i="4"/>
  <c r="G467" i="4"/>
  <c r="F467" i="4"/>
  <c r="E467" i="4"/>
  <c r="D467" i="4"/>
  <c r="H454" i="4"/>
  <c r="G454" i="4"/>
  <c r="F454" i="4"/>
  <c r="E454" i="4"/>
  <c r="D454" i="4"/>
  <c r="H433" i="4"/>
  <c r="G433" i="4"/>
  <c r="F433" i="4"/>
  <c r="E433" i="4"/>
  <c r="D433" i="4"/>
  <c r="H425" i="4"/>
  <c r="G425" i="4"/>
  <c r="F425" i="4"/>
  <c r="E425" i="4"/>
  <c r="D425" i="4"/>
  <c r="H410" i="4"/>
  <c r="G410" i="4"/>
  <c r="F410" i="4"/>
  <c r="E410" i="4"/>
  <c r="D410" i="4"/>
  <c r="H405" i="4"/>
  <c r="G405" i="4"/>
  <c r="F405" i="4"/>
  <c r="E405" i="4"/>
  <c r="D405" i="4"/>
  <c r="H400" i="4"/>
  <c r="G400" i="4"/>
  <c r="F400" i="4"/>
  <c r="E400" i="4"/>
  <c r="D400" i="4"/>
  <c r="H390" i="4"/>
  <c r="G390" i="4"/>
  <c r="F390" i="4"/>
  <c r="E390" i="4"/>
  <c r="D390" i="4"/>
  <c r="H385" i="4"/>
  <c r="G385" i="4"/>
  <c r="F385" i="4"/>
  <c r="E385" i="4"/>
  <c r="D385" i="4"/>
  <c r="H380" i="4"/>
  <c r="G380" i="4"/>
  <c r="F380" i="4"/>
  <c r="E380" i="4"/>
  <c r="D380" i="4"/>
  <c r="H375" i="4"/>
  <c r="G375" i="4"/>
  <c r="F375" i="4"/>
  <c r="E375" i="4"/>
  <c r="D375" i="4"/>
  <c r="H369" i="4"/>
  <c r="G369" i="4"/>
  <c r="F369" i="4"/>
  <c r="E369" i="4"/>
  <c r="D369" i="4"/>
  <c r="H364" i="4"/>
  <c r="G364" i="4"/>
  <c r="F364" i="4"/>
  <c r="E364" i="4"/>
  <c r="D364" i="4"/>
  <c r="H359" i="4"/>
  <c r="G359" i="4"/>
  <c r="F359" i="4"/>
  <c r="E359" i="4"/>
  <c r="D359" i="4"/>
  <c r="H354" i="4"/>
  <c r="G354" i="4"/>
  <c r="F354" i="4"/>
  <c r="E354" i="4"/>
  <c r="D354" i="4"/>
  <c r="H349" i="4"/>
  <c r="G349" i="4"/>
  <c r="F349" i="4"/>
  <c r="E349" i="4"/>
  <c r="D349" i="4"/>
  <c r="H342" i="4"/>
  <c r="G342" i="4"/>
  <c r="F342" i="4"/>
  <c r="E342" i="4"/>
  <c r="D342" i="4"/>
  <c r="H327" i="4"/>
  <c r="G327" i="4"/>
  <c r="F327" i="4"/>
  <c r="E327" i="4"/>
  <c r="D327" i="4"/>
  <c r="H320" i="4"/>
  <c r="G320" i="4"/>
  <c r="F320" i="4"/>
  <c r="E320" i="4"/>
  <c r="D320" i="4"/>
  <c r="H304" i="4"/>
  <c r="G304" i="4"/>
  <c r="F304" i="4"/>
  <c r="E304" i="4"/>
  <c r="D304" i="4"/>
  <c r="H299" i="4"/>
  <c r="G299" i="4"/>
  <c r="F299" i="4"/>
  <c r="E299" i="4"/>
  <c r="D299" i="4"/>
  <c r="H294" i="4"/>
  <c r="G294" i="4"/>
  <c r="F294" i="4"/>
  <c r="E294" i="4"/>
  <c r="D294" i="4"/>
  <c r="H287" i="4"/>
  <c r="G287" i="4"/>
  <c r="F287" i="4"/>
  <c r="E287" i="4"/>
  <c r="D287" i="4"/>
  <c r="H277" i="4"/>
  <c r="G277" i="4"/>
  <c r="F277" i="4"/>
  <c r="E277" i="4"/>
  <c r="D277" i="4"/>
  <c r="H273" i="4"/>
  <c r="G273" i="4"/>
  <c r="F273" i="4"/>
  <c r="E273" i="4"/>
  <c r="D273" i="4"/>
  <c r="H258" i="4"/>
  <c r="G258" i="4"/>
  <c r="F258" i="4"/>
  <c r="E258" i="4"/>
  <c r="D258" i="4"/>
  <c r="H247" i="4"/>
  <c r="G247" i="4"/>
  <c r="F247" i="4"/>
  <c r="E247" i="4"/>
  <c r="D247" i="4"/>
  <c r="H242" i="4"/>
  <c r="G242" i="4"/>
  <c r="F242" i="4"/>
  <c r="E242" i="4"/>
  <c r="D242" i="4"/>
  <c r="H231" i="4"/>
  <c r="G231" i="4"/>
  <c r="G233" i="4" s="1"/>
  <c r="F231" i="4"/>
  <c r="F233" i="4" s="1"/>
  <c r="E231" i="4"/>
  <c r="E233" i="4" s="1"/>
  <c r="D231" i="4"/>
  <c r="D233" i="4" s="1"/>
  <c r="H205" i="4"/>
  <c r="G205" i="4"/>
  <c r="F205" i="4"/>
  <c r="E205" i="4"/>
  <c r="D205" i="4"/>
  <c r="H199" i="4"/>
  <c r="G199" i="4"/>
  <c r="F199" i="4"/>
  <c r="E199" i="4"/>
  <c r="D199" i="4"/>
  <c r="H193" i="4"/>
  <c r="G193" i="4"/>
  <c r="F193" i="4"/>
  <c r="E193" i="4"/>
  <c r="D193" i="4"/>
  <c r="H187" i="4"/>
  <c r="G187" i="4"/>
  <c r="F187" i="4"/>
  <c r="E187" i="4"/>
  <c r="D187" i="4"/>
  <c r="H170" i="4"/>
  <c r="G170" i="4"/>
  <c r="F170" i="4"/>
  <c r="E170" i="4"/>
  <c r="D170" i="4"/>
  <c r="H165" i="4"/>
  <c r="G165" i="4"/>
  <c r="F165" i="4"/>
  <c r="E165" i="4"/>
  <c r="D165" i="4"/>
  <c r="H157" i="4"/>
  <c r="G157" i="4"/>
  <c r="F157" i="4"/>
  <c r="E157" i="4"/>
  <c r="D157" i="4"/>
  <c r="H152" i="4"/>
  <c r="G152" i="4"/>
  <c r="F152" i="4"/>
  <c r="E152" i="4"/>
  <c r="D152" i="4"/>
  <c r="H145" i="4"/>
  <c r="G145" i="4"/>
  <c r="F145" i="4"/>
  <c r="E145" i="4"/>
  <c r="D145" i="4"/>
  <c r="H140" i="4"/>
  <c r="G140" i="4"/>
  <c r="F140" i="4"/>
  <c r="E140" i="4"/>
  <c r="D140" i="4"/>
  <c r="H135" i="4"/>
  <c r="G135" i="4"/>
  <c r="F135" i="4"/>
  <c r="E135" i="4"/>
  <c r="D135" i="4"/>
  <c r="H130" i="4"/>
  <c r="G130" i="4"/>
  <c r="F130" i="4"/>
  <c r="E130" i="4"/>
  <c r="D130" i="4"/>
  <c r="H125" i="4"/>
  <c r="G125" i="4"/>
  <c r="F125" i="4"/>
  <c r="E125" i="4"/>
  <c r="D125" i="4"/>
  <c r="H120" i="4"/>
  <c r="G120" i="4"/>
  <c r="F120" i="4"/>
  <c r="E120" i="4"/>
  <c r="D120" i="4"/>
  <c r="H114" i="4"/>
  <c r="G114" i="4"/>
  <c r="F114" i="4"/>
  <c r="E114" i="4"/>
  <c r="D114" i="4"/>
  <c r="H109" i="4"/>
  <c r="G109" i="4"/>
  <c r="F109" i="4"/>
  <c r="E109" i="4"/>
  <c r="D109" i="4"/>
  <c r="H104" i="4"/>
  <c r="G104" i="4"/>
  <c r="F104" i="4"/>
  <c r="E104" i="4"/>
  <c r="D104" i="4"/>
  <c r="H99" i="4"/>
  <c r="G99" i="4"/>
  <c r="F99" i="4"/>
  <c r="E99" i="4"/>
  <c r="D99" i="4"/>
  <c r="H94" i="4"/>
  <c r="G94" i="4"/>
  <c r="F94" i="4"/>
  <c r="E94" i="4"/>
  <c r="D94" i="4"/>
  <c r="H74" i="4"/>
  <c r="G74" i="4"/>
  <c r="F74" i="4"/>
  <c r="E74" i="4"/>
  <c r="D74" i="4"/>
  <c r="H68" i="4"/>
  <c r="G68" i="4"/>
  <c r="F68" i="4"/>
  <c r="E68" i="4"/>
  <c r="D68" i="4"/>
  <c r="H63" i="4"/>
  <c r="G63" i="4"/>
  <c r="F63" i="4"/>
  <c r="E63" i="4"/>
  <c r="D63" i="4"/>
  <c r="H41" i="4"/>
  <c r="G41" i="4"/>
  <c r="F41" i="4"/>
  <c r="E41" i="4"/>
  <c r="D41" i="4"/>
  <c r="H36" i="4"/>
  <c r="G36" i="4"/>
  <c r="F36" i="4"/>
  <c r="E36" i="4"/>
  <c r="D36" i="4"/>
  <c r="H30" i="4"/>
  <c r="G30" i="4"/>
  <c r="E30" i="4"/>
  <c r="D30" i="4"/>
  <c r="H24" i="4"/>
  <c r="G24" i="4"/>
  <c r="F24" i="4"/>
  <c r="E24" i="4"/>
  <c r="D24" i="4"/>
  <c r="H15" i="4"/>
  <c r="G15" i="4"/>
  <c r="F15" i="4"/>
  <c r="E15" i="4"/>
  <c r="D15" i="4"/>
  <c r="H11" i="3"/>
  <c r="H12" i="3"/>
  <c r="H16" i="3"/>
  <c r="H17" i="3"/>
  <c r="H22" i="3"/>
  <c r="H29" i="3"/>
  <c r="H40" i="3"/>
  <c r="H41" i="3"/>
  <c r="H49" i="3"/>
  <c r="H50" i="3"/>
  <c r="H53" i="3"/>
  <c r="H58" i="3"/>
  <c r="H59" i="3"/>
  <c r="H63" i="3"/>
  <c r="H64" i="3"/>
  <c r="H67" i="3"/>
  <c r="H69" i="3"/>
  <c r="H73" i="3"/>
  <c r="H75" i="3"/>
  <c r="H76" i="3"/>
  <c r="H77" i="3"/>
  <c r="H80" i="3"/>
  <c r="H81" i="3"/>
  <c r="H83" i="3"/>
  <c r="H85" i="3"/>
  <c r="H86" i="3"/>
  <c r="H90" i="3"/>
  <c r="H98" i="3"/>
  <c r="H100" i="3"/>
  <c r="H103" i="3"/>
  <c r="H107" i="3"/>
  <c r="H108" i="3"/>
  <c r="H109" i="3"/>
  <c r="H111" i="3"/>
  <c r="H113" i="3"/>
  <c r="H114" i="3"/>
  <c r="H115" i="3"/>
  <c r="H117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5" i="3"/>
  <c r="G36" i="3"/>
  <c r="G37" i="3"/>
  <c r="G38" i="3"/>
  <c r="G39" i="3"/>
  <c r="G40" i="3"/>
  <c r="G41" i="3"/>
  <c r="G42" i="3"/>
  <c r="G43" i="3"/>
  <c r="G44" i="3"/>
  <c r="G45" i="3"/>
  <c r="G46" i="3"/>
  <c r="G48" i="3"/>
  <c r="G49" i="3"/>
  <c r="G50" i="3"/>
  <c r="G54" i="3"/>
  <c r="G56" i="3"/>
  <c r="G58" i="3"/>
  <c r="G59" i="3"/>
  <c r="G65" i="3"/>
  <c r="G66" i="3"/>
  <c r="G67" i="3"/>
  <c r="G69" i="3"/>
  <c r="G70" i="3"/>
  <c r="G73" i="3"/>
  <c r="G80" i="3"/>
  <c r="G81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6" i="3"/>
  <c r="G107" i="3"/>
  <c r="G108" i="3"/>
  <c r="G109" i="3"/>
  <c r="G117" i="3"/>
  <c r="G10" i="3"/>
  <c r="E115" i="3"/>
  <c r="E114" i="3"/>
  <c r="C114" i="3"/>
  <c r="C115" i="3" s="1"/>
  <c r="F111" i="3"/>
  <c r="F114" i="3" s="1"/>
  <c r="F115" i="3" s="1"/>
  <c r="D111" i="3"/>
  <c r="D114" i="3" s="1"/>
  <c r="D115" i="3" s="1"/>
  <c r="E108" i="3"/>
  <c r="C108" i="3"/>
  <c r="F107" i="3"/>
  <c r="D107" i="3"/>
  <c r="F103" i="3"/>
  <c r="D103" i="3"/>
  <c r="F100" i="3"/>
  <c r="D100" i="3"/>
  <c r="F98" i="3"/>
  <c r="D98" i="3"/>
  <c r="F90" i="3"/>
  <c r="F108" i="3" s="1"/>
  <c r="D90" i="3"/>
  <c r="D108" i="3" s="1"/>
  <c r="F86" i="3"/>
  <c r="F109" i="3" s="1"/>
  <c r="E86" i="3"/>
  <c r="E109" i="3" s="1"/>
  <c r="C86" i="3"/>
  <c r="C109" i="3" s="1"/>
  <c r="D85" i="3"/>
  <c r="D86" i="3" s="1"/>
  <c r="D109" i="3" s="1"/>
  <c r="E80" i="3"/>
  <c r="D80" i="3"/>
  <c r="C80" i="3"/>
  <c r="F73" i="3"/>
  <c r="F80" i="3" s="1"/>
  <c r="D73" i="3"/>
  <c r="E69" i="3"/>
  <c r="D69" i="3"/>
  <c r="C69" i="3"/>
  <c r="F67" i="3"/>
  <c r="F69" i="3" s="1"/>
  <c r="D67" i="3"/>
  <c r="F64" i="3"/>
  <c r="E64" i="3"/>
  <c r="D64" i="3"/>
  <c r="C64" i="3"/>
  <c r="E59" i="3"/>
  <c r="C59" i="3"/>
  <c r="C81" i="3" s="1"/>
  <c r="C117" i="3" s="1"/>
  <c r="F58" i="3"/>
  <c r="D58" i="3"/>
  <c r="F53" i="3"/>
  <c r="F59" i="3" s="1"/>
  <c r="D53" i="3"/>
  <c r="D59" i="3" s="1"/>
  <c r="E50" i="3"/>
  <c r="C50" i="3"/>
  <c r="F49" i="3"/>
  <c r="D49" i="3"/>
  <c r="D40" i="3"/>
  <c r="F29" i="3"/>
  <c r="D29" i="3"/>
  <c r="F22" i="3"/>
  <c r="F50" i="3" s="1"/>
  <c r="D22" i="3"/>
  <c r="D50" i="3" s="1"/>
  <c r="E17" i="3"/>
  <c r="E81" i="3" s="1"/>
  <c r="E117" i="3" s="1"/>
  <c r="D17" i="3"/>
  <c r="C17" i="3"/>
  <c r="F16" i="3"/>
  <c r="D16" i="3"/>
  <c r="F11" i="3"/>
  <c r="F17" i="3" s="1"/>
  <c r="F81" i="3" s="1"/>
  <c r="F117" i="3" s="1"/>
  <c r="D11" i="3"/>
  <c r="E122" i="2"/>
  <c r="D122" i="2"/>
  <c r="F121" i="2"/>
  <c r="F18" i="7" s="1"/>
  <c r="J18" i="7" s="1"/>
  <c r="E121" i="2"/>
  <c r="D121" i="2"/>
  <c r="C121" i="2"/>
  <c r="E120" i="2"/>
  <c r="C120" i="2"/>
  <c r="E119" i="2"/>
  <c r="C119" i="2"/>
  <c r="F118" i="2"/>
  <c r="E118" i="2"/>
  <c r="D118" i="2"/>
  <c r="C118" i="2"/>
  <c r="E116" i="2"/>
  <c r="E16" i="7" s="1"/>
  <c r="I16" i="7" s="1"/>
  <c r="C116" i="2"/>
  <c r="E113" i="2"/>
  <c r="C113" i="2"/>
  <c r="E111" i="2"/>
  <c r="D111" i="2"/>
  <c r="C111" i="2"/>
  <c r="E110" i="2"/>
  <c r="C110" i="2"/>
  <c r="E108" i="2"/>
  <c r="C108" i="2"/>
  <c r="E107" i="2"/>
  <c r="C107" i="2"/>
  <c r="E106" i="2"/>
  <c r="E13" i="7" s="1"/>
  <c r="I13" i="7" s="1"/>
  <c r="C106" i="2"/>
  <c r="E104" i="2"/>
  <c r="C104" i="2"/>
  <c r="H82" i="2"/>
  <c r="F82" i="2"/>
  <c r="F122" i="2" s="1"/>
  <c r="H122" i="2" s="1"/>
  <c r="C82" i="2"/>
  <c r="C122" i="2" s="1"/>
  <c r="E80" i="2"/>
  <c r="E83" i="2" s="1"/>
  <c r="D26" i="1" s="1"/>
  <c r="D80" i="2"/>
  <c r="D83" i="2" s="1"/>
  <c r="C26" i="1" s="1"/>
  <c r="C80" i="2"/>
  <c r="C83" i="2" s="1"/>
  <c r="H79" i="2"/>
  <c r="H80" i="2" s="1"/>
  <c r="E76" i="2"/>
  <c r="D76" i="2"/>
  <c r="C76" i="2"/>
  <c r="H75" i="2"/>
  <c r="H73" i="2"/>
  <c r="G73" i="2"/>
  <c r="F73" i="2"/>
  <c r="F119" i="2" s="1"/>
  <c r="D73" i="2"/>
  <c r="D119" i="2" s="1"/>
  <c r="G72" i="2"/>
  <c r="E71" i="2"/>
  <c r="E77" i="2" s="1"/>
  <c r="D16" i="1" s="1"/>
  <c r="C71" i="2"/>
  <c r="C77" i="2" s="1"/>
  <c r="F70" i="2"/>
  <c r="D70" i="2"/>
  <c r="D120" i="2" s="1"/>
  <c r="G69" i="2"/>
  <c r="E65" i="2"/>
  <c r="D65" i="2"/>
  <c r="G65" i="2" s="1"/>
  <c r="C65" i="2"/>
  <c r="H64" i="2"/>
  <c r="G64" i="2"/>
  <c r="H63" i="2"/>
  <c r="H65" i="2" s="1"/>
  <c r="F62" i="2"/>
  <c r="H62" i="2" s="1"/>
  <c r="E62" i="2"/>
  <c r="C62" i="2"/>
  <c r="H61" i="2"/>
  <c r="G61" i="2"/>
  <c r="F61" i="2"/>
  <c r="F116" i="2" s="1"/>
  <c r="F16" i="7" s="1"/>
  <c r="J16" i="7" s="1"/>
  <c r="D61" i="2"/>
  <c r="D116" i="2" s="1"/>
  <c r="D16" i="7" s="1"/>
  <c r="H16" i="7" s="1"/>
  <c r="G59" i="2"/>
  <c r="H58" i="2"/>
  <c r="F58" i="2"/>
  <c r="F106" i="2" s="1"/>
  <c r="F13" i="7" s="1"/>
  <c r="J13" i="7" s="1"/>
  <c r="D58" i="2"/>
  <c r="D62" i="2" s="1"/>
  <c r="G57" i="2"/>
  <c r="E56" i="2"/>
  <c r="C56" i="2"/>
  <c r="F55" i="2"/>
  <c r="G55" i="2" s="1"/>
  <c r="D55" i="2"/>
  <c r="D107" i="2" s="1"/>
  <c r="G54" i="2"/>
  <c r="G53" i="2"/>
  <c r="F52" i="2"/>
  <c r="F108" i="2" s="1"/>
  <c r="D52" i="2"/>
  <c r="D108" i="2" s="1"/>
  <c r="G51" i="2"/>
  <c r="G50" i="2"/>
  <c r="G49" i="2"/>
  <c r="H48" i="2"/>
  <c r="F48" i="2"/>
  <c r="D48" i="2"/>
  <c r="D56" i="2" s="1"/>
  <c r="G46" i="2"/>
  <c r="E45" i="2"/>
  <c r="C45" i="2"/>
  <c r="H44" i="2"/>
  <c r="G44" i="2"/>
  <c r="F44" i="2"/>
  <c r="D44" i="2"/>
  <c r="G43" i="2"/>
  <c r="G42" i="2"/>
  <c r="G41" i="2"/>
  <c r="F39" i="2"/>
  <c r="D39" i="2"/>
  <c r="D45" i="2" s="1"/>
  <c r="G38" i="2"/>
  <c r="G37" i="2"/>
  <c r="G36" i="2"/>
  <c r="E34" i="2"/>
  <c r="C34" i="2"/>
  <c r="F33" i="2"/>
  <c r="F111" i="2" s="1"/>
  <c r="D33" i="2"/>
  <c r="G32" i="2"/>
  <c r="G31" i="2"/>
  <c r="H30" i="2"/>
  <c r="G30" i="2"/>
  <c r="F29" i="2"/>
  <c r="H29" i="2" s="1"/>
  <c r="D29" i="2"/>
  <c r="D113" i="2" s="1"/>
  <c r="G28" i="2"/>
  <c r="F24" i="2"/>
  <c r="G24" i="2" s="1"/>
  <c r="D24" i="2"/>
  <c r="D110" i="2" s="1"/>
  <c r="G23" i="2"/>
  <c r="G22" i="2"/>
  <c r="H21" i="2"/>
  <c r="E20" i="2"/>
  <c r="C20" i="2"/>
  <c r="F19" i="2"/>
  <c r="H19" i="2" s="1"/>
  <c r="D19" i="2"/>
  <c r="G18" i="2"/>
  <c r="G17" i="2"/>
  <c r="H16" i="2"/>
  <c r="G16" i="2"/>
  <c r="F16" i="2"/>
  <c r="D16" i="2"/>
  <c r="G15" i="2"/>
  <c r="G14" i="2"/>
  <c r="F13" i="2"/>
  <c r="D13" i="2"/>
  <c r="G9" i="2"/>
  <c r="G620" i="4" l="1"/>
  <c r="H620" i="4"/>
  <c r="F475" i="4"/>
  <c r="F476" i="4" s="1"/>
  <c r="E17" i="5" s="1"/>
  <c r="F556" i="4"/>
  <c r="E556" i="4"/>
  <c r="J614" i="4"/>
  <c r="E636" i="4"/>
  <c r="F524" i="4"/>
  <c r="D636" i="4"/>
  <c r="J581" i="4"/>
  <c r="D670" i="4"/>
  <c r="J135" i="4"/>
  <c r="D279" i="4"/>
  <c r="J320" i="4"/>
  <c r="I320" i="4"/>
  <c r="D412" i="4"/>
  <c r="E435" i="4"/>
  <c r="D435" i="4"/>
  <c r="G435" i="4"/>
  <c r="D392" i="4"/>
  <c r="E43" i="4"/>
  <c r="E44" i="4" s="1"/>
  <c r="E45" i="4" s="1"/>
  <c r="D11" i="5" s="1"/>
  <c r="E76" i="4"/>
  <c r="E77" i="4" s="1"/>
  <c r="E78" i="4" s="1"/>
  <c r="D13" i="5" s="1"/>
  <c r="D76" i="4"/>
  <c r="D77" i="4" s="1"/>
  <c r="D78" i="4" s="1"/>
  <c r="J104" i="4"/>
  <c r="J145" i="4"/>
  <c r="J170" i="4"/>
  <c r="G475" i="4"/>
  <c r="G476" i="4" s="1"/>
  <c r="F17" i="5" s="1"/>
  <c r="E670" i="4"/>
  <c r="D172" i="4"/>
  <c r="E208" i="4"/>
  <c r="H435" i="4"/>
  <c r="J435" i="4" s="1"/>
  <c r="F504" i="4"/>
  <c r="G524" i="4"/>
  <c r="I502" i="4"/>
  <c r="J544" i="4"/>
  <c r="I544" i="4"/>
  <c r="I570" i="4"/>
  <c r="J570" i="4"/>
  <c r="I591" i="4"/>
  <c r="J591" i="4"/>
  <c r="J663" i="4"/>
  <c r="I663" i="4"/>
  <c r="F43" i="4"/>
  <c r="F44" i="4" s="1"/>
  <c r="F45" i="4" s="1"/>
  <c r="E11" i="5" s="1"/>
  <c r="F76" i="4"/>
  <c r="F77" i="4" s="1"/>
  <c r="F78" i="4" s="1"/>
  <c r="E13" i="5" s="1"/>
  <c r="J74" i="4"/>
  <c r="I74" i="4"/>
  <c r="E172" i="4"/>
  <c r="J99" i="4"/>
  <c r="F172" i="4"/>
  <c r="J120" i="4"/>
  <c r="I120" i="4"/>
  <c r="J140" i="4"/>
  <c r="I140" i="4"/>
  <c r="J165" i="4"/>
  <c r="I165" i="4"/>
  <c r="F208" i="4"/>
  <c r="J199" i="4"/>
  <c r="F279" i="4"/>
  <c r="E279" i="4"/>
  <c r="J258" i="4"/>
  <c r="I258" i="4"/>
  <c r="E392" i="4"/>
  <c r="I294" i="4"/>
  <c r="J294" i="4"/>
  <c r="I327" i="4"/>
  <c r="J327" i="4"/>
  <c r="I359" i="4"/>
  <c r="J359" i="4"/>
  <c r="J380" i="4"/>
  <c r="I380" i="4"/>
  <c r="E412" i="4"/>
  <c r="J405" i="4"/>
  <c r="I405" i="4"/>
  <c r="G504" i="4"/>
  <c r="J549" i="4"/>
  <c r="I549" i="4"/>
  <c r="F620" i="4"/>
  <c r="J576" i="4"/>
  <c r="J597" i="4"/>
  <c r="G636" i="4"/>
  <c r="F670" i="4"/>
  <c r="I668" i="4"/>
  <c r="J668" i="4"/>
  <c r="I24" i="4"/>
  <c r="J24" i="4"/>
  <c r="J30" i="4"/>
  <c r="I30" i="4"/>
  <c r="H172" i="4"/>
  <c r="J94" i="4"/>
  <c r="I94" i="4"/>
  <c r="I157" i="4"/>
  <c r="J157" i="4"/>
  <c r="J193" i="4"/>
  <c r="I193" i="4"/>
  <c r="H392" i="4"/>
  <c r="I287" i="4"/>
  <c r="J287" i="4"/>
  <c r="J354" i="4"/>
  <c r="I354" i="4"/>
  <c r="I400" i="4"/>
  <c r="H412" i="4"/>
  <c r="I125" i="4"/>
  <c r="J125" i="4"/>
  <c r="G208" i="4"/>
  <c r="I205" i="4"/>
  <c r="J205" i="4"/>
  <c r="J273" i="4"/>
  <c r="I273" i="4"/>
  <c r="F392" i="4"/>
  <c r="J299" i="4"/>
  <c r="I299" i="4"/>
  <c r="I342" i="4"/>
  <c r="J342" i="4"/>
  <c r="I364" i="4"/>
  <c r="J364" i="4"/>
  <c r="I385" i="4"/>
  <c r="J385" i="4"/>
  <c r="F412" i="4"/>
  <c r="I410" i="4"/>
  <c r="J410" i="4"/>
  <c r="I433" i="4"/>
  <c r="J433" i="4"/>
  <c r="D475" i="4"/>
  <c r="D476" i="4" s="1"/>
  <c r="H475" i="4"/>
  <c r="J454" i="4"/>
  <c r="I454" i="4"/>
  <c r="D504" i="4"/>
  <c r="H504" i="4"/>
  <c r="I488" i="4"/>
  <c r="J488" i="4"/>
  <c r="H524" i="4"/>
  <c r="I524" i="4" s="1"/>
  <c r="I516" i="4"/>
  <c r="J516" i="4"/>
  <c r="J533" i="4"/>
  <c r="I533" i="4"/>
  <c r="G556" i="4"/>
  <c r="I554" i="4"/>
  <c r="I602" i="4"/>
  <c r="J602" i="4"/>
  <c r="H636" i="4"/>
  <c r="J629" i="4"/>
  <c r="I643" i="4"/>
  <c r="J643" i="4"/>
  <c r="H644" i="4"/>
  <c r="G670" i="4"/>
  <c r="I68" i="4"/>
  <c r="J68" i="4"/>
  <c r="J114" i="4"/>
  <c r="I114" i="4"/>
  <c r="H279" i="4"/>
  <c r="I247" i="4"/>
  <c r="J247" i="4"/>
  <c r="G43" i="4"/>
  <c r="G44" i="4" s="1"/>
  <c r="G45" i="4" s="1"/>
  <c r="F11" i="5" s="1"/>
  <c r="G76" i="4"/>
  <c r="G77" i="4" s="1"/>
  <c r="G78" i="4" s="1"/>
  <c r="F13" i="5" s="1"/>
  <c r="D43" i="4"/>
  <c r="D44" i="4" s="1"/>
  <c r="D45" i="4" s="1"/>
  <c r="H43" i="4"/>
  <c r="J15" i="4"/>
  <c r="I15" i="4"/>
  <c r="I63" i="4"/>
  <c r="J63" i="4"/>
  <c r="H76" i="4"/>
  <c r="G172" i="4"/>
  <c r="J109" i="4"/>
  <c r="J130" i="4"/>
  <c r="J152" i="4"/>
  <c r="I152" i="4"/>
  <c r="D208" i="4"/>
  <c r="H208" i="4"/>
  <c r="I187" i="4"/>
  <c r="J187" i="4"/>
  <c r="H233" i="4"/>
  <c r="I231" i="4"/>
  <c r="J231" i="4"/>
  <c r="J242" i="4"/>
  <c r="G279" i="4"/>
  <c r="J277" i="4"/>
  <c r="G392" i="4"/>
  <c r="I304" i="4"/>
  <c r="J304" i="4"/>
  <c r="I349" i="4"/>
  <c r="J349" i="4"/>
  <c r="I369" i="4"/>
  <c r="J369" i="4"/>
  <c r="J390" i="4"/>
  <c r="G412" i="4"/>
  <c r="F435" i="4"/>
  <c r="E475" i="4"/>
  <c r="E476" i="4" s="1"/>
  <c r="D17" i="5" s="1"/>
  <c r="I467" i="4"/>
  <c r="J467" i="4"/>
  <c r="E504" i="4"/>
  <c r="J493" i="4"/>
  <c r="I493" i="4"/>
  <c r="E524" i="4"/>
  <c r="I522" i="4"/>
  <c r="J522" i="4"/>
  <c r="D556" i="4"/>
  <c r="H556" i="4"/>
  <c r="I538" i="4"/>
  <c r="J538" i="4"/>
  <c r="D620" i="4"/>
  <c r="J565" i="4"/>
  <c r="E620" i="4"/>
  <c r="J586" i="4"/>
  <c r="I608" i="4"/>
  <c r="J608" i="4"/>
  <c r="I635" i="4"/>
  <c r="J635" i="4"/>
  <c r="J653" i="4"/>
  <c r="H670" i="4"/>
  <c r="H121" i="2"/>
  <c r="E18" i="7"/>
  <c r="I18" i="7" s="1"/>
  <c r="G29" i="2"/>
  <c r="G70" i="2"/>
  <c r="E123" i="2"/>
  <c r="E12" i="7"/>
  <c r="E14" i="7"/>
  <c r="I14" i="7" s="1"/>
  <c r="F113" i="2"/>
  <c r="H113" i="2" s="1"/>
  <c r="D104" i="2"/>
  <c r="D12" i="7" s="1"/>
  <c r="C66" i="2"/>
  <c r="C85" i="2" s="1"/>
  <c r="H33" i="2"/>
  <c r="F45" i="2"/>
  <c r="H45" i="2" s="1"/>
  <c r="G48" i="2"/>
  <c r="H55" i="2"/>
  <c r="C123" i="2"/>
  <c r="F107" i="2"/>
  <c r="E15" i="7"/>
  <c r="I15" i="7" s="1"/>
  <c r="D17" i="7"/>
  <c r="H17" i="7" s="1"/>
  <c r="H118" i="2"/>
  <c r="H24" i="2"/>
  <c r="G33" i="2"/>
  <c r="F34" i="2"/>
  <c r="H34" i="2" s="1"/>
  <c r="F20" i="2"/>
  <c r="E66" i="2"/>
  <c r="D15" i="7"/>
  <c r="H15" i="7" s="1"/>
  <c r="D14" i="7"/>
  <c r="H14" i="7" s="1"/>
  <c r="D71" i="2"/>
  <c r="D77" i="2" s="1"/>
  <c r="C16" i="1" s="1"/>
  <c r="H83" i="2"/>
  <c r="F110" i="2"/>
  <c r="E17" i="7"/>
  <c r="I17" i="7" s="1"/>
  <c r="D18" i="7"/>
  <c r="H18" i="7" s="1"/>
  <c r="D81" i="3"/>
  <c r="D117" i="3" s="1"/>
  <c r="G45" i="2"/>
  <c r="H20" i="2"/>
  <c r="H106" i="2"/>
  <c r="H116" i="2"/>
  <c r="G116" i="2"/>
  <c r="G119" i="2"/>
  <c r="H119" i="2"/>
  <c r="H111" i="2"/>
  <c r="G111" i="2"/>
  <c r="H108" i="2"/>
  <c r="G108" i="2"/>
  <c r="G19" i="2"/>
  <c r="G34" i="2"/>
  <c r="H39" i="2"/>
  <c r="G52" i="2"/>
  <c r="G62" i="2"/>
  <c r="H70" i="2"/>
  <c r="H71" i="2" s="1"/>
  <c r="F71" i="2"/>
  <c r="F76" i="2"/>
  <c r="F83" i="2"/>
  <c r="E26" i="1" s="1"/>
  <c r="G107" i="2"/>
  <c r="G110" i="2"/>
  <c r="F120" i="2"/>
  <c r="F17" i="7" s="1"/>
  <c r="J17" i="7" s="1"/>
  <c r="D20" i="2"/>
  <c r="D66" i="2" s="1"/>
  <c r="G39" i="2"/>
  <c r="F56" i="2"/>
  <c r="F104" i="2"/>
  <c r="F12" i="7" s="1"/>
  <c r="D106" i="2"/>
  <c r="G13" i="2"/>
  <c r="H13" i="2"/>
  <c r="D34" i="2"/>
  <c r="H52" i="2"/>
  <c r="G58" i="2"/>
  <c r="I233" i="4" l="1"/>
  <c r="J233" i="4"/>
  <c r="D673" i="4"/>
  <c r="D674" i="4" s="1"/>
  <c r="E438" i="4"/>
  <c r="E439" i="4" s="1"/>
  <c r="I435" i="4"/>
  <c r="F673" i="4"/>
  <c r="F674" i="4" s="1"/>
  <c r="I208" i="4"/>
  <c r="J208" i="4"/>
  <c r="I636" i="4"/>
  <c r="J636" i="4"/>
  <c r="I19" i="7"/>
  <c r="H673" i="4"/>
  <c r="E673" i="4"/>
  <c r="E674" i="4" s="1"/>
  <c r="G438" i="4"/>
  <c r="G439" i="4" s="1"/>
  <c r="F15" i="5" s="1"/>
  <c r="D438" i="4"/>
  <c r="D439" i="4" s="1"/>
  <c r="J392" i="4"/>
  <c r="I392" i="4"/>
  <c r="J620" i="4"/>
  <c r="I620" i="4"/>
  <c r="J279" i="4"/>
  <c r="I279" i="4"/>
  <c r="J412" i="4"/>
  <c r="I412" i="4"/>
  <c r="G673" i="4"/>
  <c r="H77" i="4"/>
  <c r="I76" i="4"/>
  <c r="J76" i="4"/>
  <c r="H476" i="4"/>
  <c r="I475" i="4"/>
  <c r="J475" i="4"/>
  <c r="F438" i="4"/>
  <c r="F439" i="4" s="1"/>
  <c r="E15" i="5" s="1"/>
  <c r="D15" i="5"/>
  <c r="J670" i="4"/>
  <c r="I670" i="4"/>
  <c r="H44" i="4"/>
  <c r="J43" i="4"/>
  <c r="I43" i="4"/>
  <c r="J644" i="4"/>
  <c r="I644" i="4"/>
  <c r="H438" i="4"/>
  <c r="I172" i="4"/>
  <c r="J172" i="4"/>
  <c r="D123" i="2"/>
  <c r="D13" i="7"/>
  <c r="H13" i="7" s="1"/>
  <c r="E85" i="2"/>
  <c r="D15" i="1"/>
  <c r="H110" i="2"/>
  <c r="F15" i="7"/>
  <c r="J15" i="7" s="1"/>
  <c r="H107" i="2"/>
  <c r="F14" i="7"/>
  <c r="J14" i="7" s="1"/>
  <c r="J19" i="7" s="1"/>
  <c r="G113" i="2"/>
  <c r="G106" i="2"/>
  <c r="D85" i="2"/>
  <c r="C15" i="1"/>
  <c r="H56" i="2"/>
  <c r="G56" i="2"/>
  <c r="G76" i="2"/>
  <c r="H76" i="2"/>
  <c r="F66" i="2"/>
  <c r="E15" i="1" s="1"/>
  <c r="G71" i="2"/>
  <c r="F77" i="2"/>
  <c r="E16" i="1" s="1"/>
  <c r="G20" i="2"/>
  <c r="H104" i="2"/>
  <c r="F123" i="2"/>
  <c r="G104" i="2"/>
  <c r="G120" i="2"/>
  <c r="H120" i="2"/>
  <c r="D676" i="4" l="1"/>
  <c r="E676" i="4"/>
  <c r="E18" i="5"/>
  <c r="I673" i="4"/>
  <c r="D18" i="5"/>
  <c r="J673" i="4"/>
  <c r="G18" i="5"/>
  <c r="I476" i="4"/>
  <c r="J476" i="4"/>
  <c r="G17" i="5"/>
  <c r="H45" i="4"/>
  <c r="I44" i="4"/>
  <c r="J44" i="4"/>
  <c r="F676" i="4"/>
  <c r="H78" i="4"/>
  <c r="I77" i="4"/>
  <c r="J77" i="4"/>
  <c r="H674" i="4"/>
  <c r="H439" i="4"/>
  <c r="I438" i="4"/>
  <c r="J438" i="4"/>
  <c r="F18" i="5"/>
  <c r="G674" i="4"/>
  <c r="G676" i="4" s="1"/>
  <c r="G77" i="2"/>
  <c r="H77" i="2"/>
  <c r="G123" i="2"/>
  <c r="H123" i="2"/>
  <c r="F85" i="2"/>
  <c r="H66" i="2"/>
  <c r="G66" i="2"/>
  <c r="I38" i="9"/>
  <c r="I40" i="9"/>
  <c r="I41" i="9"/>
  <c r="I43" i="9"/>
  <c r="I45" i="9"/>
  <c r="I47" i="9"/>
  <c r="I48" i="9"/>
  <c r="I49" i="9"/>
  <c r="I50" i="9"/>
  <c r="I52" i="9"/>
  <c r="I54" i="9"/>
  <c r="I55" i="9"/>
  <c r="I59" i="9"/>
  <c r="I60" i="9"/>
  <c r="I61" i="9"/>
  <c r="I62" i="9"/>
  <c r="H34" i="9"/>
  <c r="H35" i="9"/>
  <c r="H38" i="9"/>
  <c r="H40" i="9"/>
  <c r="H41" i="9"/>
  <c r="H43" i="9"/>
  <c r="H45" i="9"/>
  <c r="H47" i="9"/>
  <c r="H48" i="9"/>
  <c r="H49" i="9"/>
  <c r="H50" i="9"/>
  <c r="H52" i="9"/>
  <c r="H53" i="9"/>
  <c r="H54" i="9"/>
  <c r="H55" i="9"/>
  <c r="H57" i="9"/>
  <c r="H58" i="9"/>
  <c r="H59" i="9"/>
  <c r="H60" i="9"/>
  <c r="H61" i="9"/>
  <c r="H62" i="9"/>
  <c r="I10" i="9"/>
  <c r="I12" i="9"/>
  <c r="I13" i="9"/>
  <c r="I18" i="9"/>
  <c r="I20" i="9"/>
  <c r="I21" i="9"/>
  <c r="I22" i="9"/>
  <c r="I24" i="9"/>
  <c r="I26" i="9"/>
  <c r="I27" i="9"/>
  <c r="H10" i="9"/>
  <c r="H11" i="9"/>
  <c r="H12" i="9"/>
  <c r="H13" i="9"/>
  <c r="H16" i="9"/>
  <c r="H18" i="9"/>
  <c r="H20" i="9"/>
  <c r="H21" i="9"/>
  <c r="H22" i="9"/>
  <c r="H23" i="9"/>
  <c r="H24" i="9"/>
  <c r="H25" i="9"/>
  <c r="H26" i="9"/>
  <c r="H27" i="9"/>
  <c r="I439" i="4" l="1"/>
  <c r="J439" i="4"/>
  <c r="G15" i="5"/>
  <c r="I78" i="4"/>
  <c r="J78" i="4"/>
  <c r="G13" i="5"/>
  <c r="J45" i="4"/>
  <c r="I45" i="4"/>
  <c r="G11" i="5"/>
  <c r="H676" i="4"/>
  <c r="J674" i="4"/>
  <c r="I674" i="4"/>
  <c r="H85" i="2"/>
  <c r="G85" i="2"/>
  <c r="E19" i="7"/>
  <c r="I676" i="4" l="1"/>
  <c r="J676" i="4"/>
  <c r="I17" i="5"/>
  <c r="F19" i="7"/>
  <c r="I13" i="5"/>
  <c r="F19" i="1"/>
  <c r="G19" i="1"/>
  <c r="G15" i="1"/>
  <c r="F15" i="1"/>
  <c r="G18" i="1"/>
  <c r="F18" i="1"/>
  <c r="F16" i="1"/>
  <c r="G16" i="1"/>
  <c r="G33" i="9"/>
  <c r="G9" i="9"/>
  <c r="G56" i="9"/>
  <c r="G51" i="9"/>
  <c r="G46" i="9"/>
  <c r="G44" i="9"/>
  <c r="G39" i="9"/>
  <c r="G19" i="9"/>
  <c r="G17" i="9"/>
  <c r="G15" i="9"/>
  <c r="H15" i="9" l="1"/>
  <c r="I56" i="9"/>
  <c r="H56" i="9"/>
  <c r="I51" i="9"/>
  <c r="H51" i="9"/>
  <c r="I46" i="9"/>
  <c r="H46" i="9"/>
  <c r="H44" i="9"/>
  <c r="I44" i="9"/>
  <c r="H39" i="9"/>
  <c r="I39" i="9"/>
  <c r="H33" i="9"/>
  <c r="I33" i="9"/>
  <c r="I19" i="9"/>
  <c r="H19" i="9"/>
  <c r="I17" i="9"/>
  <c r="H17" i="9"/>
  <c r="H9" i="9"/>
  <c r="I9" i="9"/>
  <c r="F12" i="5"/>
  <c r="G12" i="5"/>
  <c r="I12" i="5" l="1"/>
  <c r="H13" i="5"/>
  <c r="H17" i="5"/>
  <c r="G63" i="9" l="1"/>
  <c r="I63" i="9" l="1"/>
  <c r="H63" i="9"/>
  <c r="E28" i="1"/>
  <c r="E20" i="1"/>
  <c r="E17" i="1"/>
  <c r="C28" i="1"/>
  <c r="C20" i="1"/>
  <c r="C17" i="1"/>
  <c r="F10" i="5" l="1"/>
  <c r="G20" i="1"/>
  <c r="G17" i="1"/>
  <c r="E21" i="1"/>
  <c r="C21" i="1"/>
  <c r="C32" i="1" s="1"/>
  <c r="I11" i="5" l="1"/>
  <c r="F14" i="5"/>
  <c r="F16" i="5"/>
  <c r="E32" i="1"/>
  <c r="G21" i="1"/>
  <c r="H11" i="5"/>
  <c r="G10" i="5"/>
  <c r="I10" i="5" s="1"/>
  <c r="F19" i="5" l="1"/>
  <c r="I18" i="5"/>
  <c r="G16" i="5"/>
  <c r="H18" i="5"/>
  <c r="I15" i="5"/>
  <c r="G14" i="5"/>
  <c r="H15" i="5"/>
  <c r="H19" i="7"/>
  <c r="D19" i="7"/>
  <c r="I14" i="5" l="1"/>
  <c r="G19" i="5"/>
  <c r="I16" i="5"/>
  <c r="D17" i="1"/>
  <c r="F17" i="1" s="1"/>
  <c r="D20" i="1"/>
  <c r="F20" i="1" s="1"/>
  <c r="D28" i="1"/>
  <c r="D16" i="5"/>
  <c r="E16" i="5"/>
  <c r="H16" i="5" s="1"/>
  <c r="D14" i="5"/>
  <c r="E14" i="5"/>
  <c r="H14" i="5" s="1"/>
  <c r="D12" i="5"/>
  <c r="E12" i="5"/>
  <c r="H12" i="5" s="1"/>
  <c r="D10" i="5"/>
  <c r="E10" i="5"/>
  <c r="H10" i="5" s="1"/>
  <c r="I19" i="5" l="1"/>
  <c r="D21" i="1"/>
  <c r="E19" i="5"/>
  <c r="H19" i="5" s="1"/>
  <c r="D19" i="5"/>
  <c r="D32" i="1" l="1"/>
</calcChain>
</file>

<file path=xl/sharedStrings.xml><?xml version="1.0" encoding="utf-8"?>
<sst xmlns="http://schemas.openxmlformats.org/spreadsheetml/2006/main" count="2728" uniqueCount="1029">
  <si>
    <t>Članak 4.</t>
  </si>
  <si>
    <t>osmog dana od dana objave u "Službenom vjesniku Grada Čazme".</t>
  </si>
  <si>
    <t>BJELOVARSKO-BILOGORSKA ŽUPANIJA</t>
  </si>
  <si>
    <t>GRAD ČAZMA</t>
  </si>
  <si>
    <t>GRADSKO VIJEĆE</t>
  </si>
  <si>
    <t>GRADSKOG VIJEĆA</t>
  </si>
  <si>
    <t>Grad Čazma</t>
  </si>
  <si>
    <t>Trg čazmanskog kaptola 13</t>
  </si>
  <si>
    <t>43240 Čazma</t>
  </si>
  <si>
    <t>KONTO</t>
  </si>
  <si>
    <t>PLAN</t>
  </si>
  <si>
    <t>POREZ I PRIREZ NA DOHODAK</t>
  </si>
  <si>
    <t>IZVOR</t>
  </si>
  <si>
    <t>POREZI NA IMOVINU</t>
  </si>
  <si>
    <t>POREZI NA ROBU I USLUGE</t>
  </si>
  <si>
    <t>PRIHODI OD POREZA</t>
  </si>
  <si>
    <t>POTPORE IZ PRORAČUNA</t>
  </si>
  <si>
    <t>OSTALE POTPORE UNUTAR OPĆE DRŽAVE</t>
  </si>
  <si>
    <t>PRIHODI IZ PRORAČUNA ZA FIN.RED.DJEL.ATNOSTI</t>
  </si>
  <si>
    <t>POTPORE</t>
  </si>
  <si>
    <t>PRIHODI OD FINANCIJSKE IMOVINE</t>
  </si>
  <si>
    <t>PRIHODI OD NEFINANCIJSKE IMOVINE</t>
  </si>
  <si>
    <t>PRIHODI OD IMOVINE</t>
  </si>
  <si>
    <t>ADMINISTRATIVNE (UPRAVNE) PRISTOJBE</t>
  </si>
  <si>
    <t>PRIHODI PO POSEBNIM PROPISIMA</t>
  </si>
  <si>
    <t>KOMUNALNI DOPRINOSI I NAKNADE</t>
  </si>
  <si>
    <t>PRIHODI OD ADM.PRISTOJBI I PO POSEBNIM PROP.</t>
  </si>
  <si>
    <t>PRIHODI OD PROD.PROIZV.I ROBE TE PRUŽENIH USL.</t>
  </si>
  <si>
    <t>DONACIJE OD PRAVNIH I FIZ.OSOBA IZVAN OPĆE DR.</t>
  </si>
  <si>
    <t>PRIHODI OD PRODAJE PROIZVODA I ROBE TE PRUŽENI.</t>
  </si>
  <si>
    <t>KAZNE I UPRAVNE MJERE</t>
  </si>
  <si>
    <t>OSTALI PRIHODI</t>
  </si>
  <si>
    <t>KAZNE, UPRAVNE MJERE I OSTALI PRIHODI</t>
  </si>
  <si>
    <t>PRIHODI</t>
  </si>
  <si>
    <t>PRIHODI OD PRODAJE MAT.IMOVINE-PRIRODNIH BOG.</t>
  </si>
  <si>
    <t>PRIHODI OD PRODAJE NEPROIZV.DUG. IMOVINE</t>
  </si>
  <si>
    <t>PRIHODI OD PRODAJE GRAĐEVINSKIH OBJEKATA</t>
  </si>
  <si>
    <t>PRIHODI OD PRODAJE PROIZV. DUG. IMOVINE</t>
  </si>
  <si>
    <t>PRIMICI (POVRATI) GLAVNICE ZAJMOVA DANIH TRG.</t>
  </si>
  <si>
    <t>PRIMLJENI POVRATI GLAVNICA DANIH ZAJMOVA I DE.</t>
  </si>
  <si>
    <t>PRIMICI OD FINANCIJSKE IMOVINE I ZADUŽIVANJA</t>
  </si>
  <si>
    <t>SVEUKUPNO</t>
  </si>
  <si>
    <t>PRIMICI OD PRODAJE NEFINANCIJSKE  KAP.IMOVINE</t>
  </si>
  <si>
    <t>OPIS</t>
  </si>
  <si>
    <t>PLAĆE</t>
  </si>
  <si>
    <t>OSTALI RASHODI ZA ZAPOSLENE</t>
  </si>
  <si>
    <t>DOPRINOSI NA PLAĆE</t>
  </si>
  <si>
    <t>RASHODI ZA ZAPOSLENE</t>
  </si>
  <si>
    <t>NAKNADE TROŠKOVA ZAPOSLENIMA</t>
  </si>
  <si>
    <t>RASHODI ZA MATERIJAL I ENERGIJU</t>
  </si>
  <si>
    <t>RASHODI ZA USLUGE</t>
  </si>
  <si>
    <t>NAKNADA TROŠKOVA OSOBAMA IZVAN RAD.</t>
  </si>
  <si>
    <t>OSTALI NESPOMENUTI RASHODI POSLOVANJA</t>
  </si>
  <si>
    <t>MATERIJALNI RASHODI</t>
  </si>
  <si>
    <t>KAMATE ZA PRIMLJENE ZAJMOVE</t>
  </si>
  <si>
    <t>OSTALI FINANCIJSKI RASHODI</t>
  </si>
  <si>
    <t>FINANCIJSKI RASHODI</t>
  </si>
  <si>
    <t>SUBVENCIJE TRG.DRUŠTVIMA, OBRTNICIMA,</t>
  </si>
  <si>
    <t>OSTALE NAKNADE GRAĐANIMA I KUĆ.IZ PROR.</t>
  </si>
  <si>
    <t>NAKNADE GRAĐANIMA I KUĆANSTVIMA NA TE</t>
  </si>
  <si>
    <t>TEKUĆE DONACIJE</t>
  </si>
  <si>
    <t>KAPITALNE DONACIJE</t>
  </si>
  <si>
    <t>KAZNE, PENALI I NAKNADE ŠTETE</t>
  </si>
  <si>
    <t>IZVANREDNI RASHODI</t>
  </si>
  <si>
    <t>KAPITALNE POMOĆI</t>
  </si>
  <si>
    <t>DONACIJE I OSTALI RASHODI</t>
  </si>
  <si>
    <t>RASHODI POSLOVANJA</t>
  </si>
  <si>
    <t>MATERIJALNA IMOVINA-PRIRODNA BOGATSTV</t>
  </si>
  <si>
    <t>NEMATERIJALNA IMOVINA</t>
  </si>
  <si>
    <t>RASHODI ZA NABAVU NEPROIZVEDENE IMOVI</t>
  </si>
  <si>
    <t>GRAĐEVINSKI OBJEKTI</t>
  </si>
  <si>
    <t>POSTROJENJA I OPREMA</t>
  </si>
  <si>
    <t>KNJIGE, UMJ.DJELA I OSTALE IZLOŽBENE VRIJED</t>
  </si>
  <si>
    <t>NEMATERIJALA PROIZVEDENA IMOVINA</t>
  </si>
  <si>
    <t>RASHODI ZA NABAVU NEFINANCIJSKE IMOVIN</t>
  </si>
  <si>
    <t>OTPLATA GLAVNICE PRIMLJENIH ZAJMOVA OD</t>
  </si>
  <si>
    <t xml:space="preserve">IZDACI ZA OTPLATU GLAVNICE PRIMLJENIH </t>
  </si>
  <si>
    <t>IZDACI ZA FINANCIJSKU IMOVINU I OTPLATE</t>
  </si>
  <si>
    <t>01</t>
  </si>
  <si>
    <t>GRADSKO VIJEĆE I URED GRADONAČELNIKA</t>
  </si>
  <si>
    <t>RAZDJEL</t>
  </si>
  <si>
    <t>001</t>
  </si>
  <si>
    <t>PREDSTAVNIČKA I IZVRŠNA TIJELA</t>
  </si>
  <si>
    <t>PROGRAM</t>
  </si>
  <si>
    <t>GLAVA</t>
  </si>
  <si>
    <t>P1001</t>
  </si>
  <si>
    <t>Donošenje akata iz djelokruga predstavničkog, izvršnog tijela i mjesne samouprave</t>
  </si>
  <si>
    <t>0111</t>
  </si>
  <si>
    <t>Aktivnost</t>
  </si>
  <si>
    <t>Redovne aktivnosti predstavničkog i izvršnog tijela</t>
  </si>
  <si>
    <t>Funkcija</t>
  </si>
  <si>
    <t>Izvršna i zakonodavna tijela</t>
  </si>
  <si>
    <t>UKUPNO</t>
  </si>
  <si>
    <t>Tekuće i inv.održavanje društvenih domova i objekata - MO</t>
  </si>
  <si>
    <t>Rashodi za materijal i energiju</t>
  </si>
  <si>
    <t>Rashodi za usluge</t>
  </si>
  <si>
    <t>Ostali nespomenuti rashodi poslovanja</t>
  </si>
  <si>
    <t>R.B.</t>
  </si>
  <si>
    <t>002</t>
  </si>
  <si>
    <t>003</t>
  </si>
  <si>
    <t>004</t>
  </si>
  <si>
    <t>Obilježavanje Dana Grada Čazme, i dr.prigodnih datuma, obljetnica i sl.</t>
  </si>
  <si>
    <t>005</t>
  </si>
  <si>
    <t>006</t>
  </si>
  <si>
    <t>Financiranje rada političkih stranaka</t>
  </si>
  <si>
    <t>007</t>
  </si>
  <si>
    <t>Tekuće donacije</t>
  </si>
  <si>
    <t>Tekuća zaliha proračuna</t>
  </si>
  <si>
    <t>0112</t>
  </si>
  <si>
    <t>Financijski i fiskalni poslovi</t>
  </si>
  <si>
    <t>008</t>
  </si>
  <si>
    <t>385</t>
  </si>
  <si>
    <t>Izvanredni rashodi</t>
  </si>
  <si>
    <t>100105</t>
  </si>
  <si>
    <t>00101</t>
  </si>
  <si>
    <t>STRUČNA SLUŽBA TAJNIŠTVO</t>
  </si>
  <si>
    <t>P1002</t>
  </si>
  <si>
    <t>PRIPREMA I DONOŠENJE AKATA IZ DJELOKRUGA TIJELA</t>
  </si>
  <si>
    <t>100201</t>
  </si>
  <si>
    <t>Redovne aktivnosti upravnih odjela</t>
  </si>
  <si>
    <t>0131</t>
  </si>
  <si>
    <t>Opće usluge vezane za službenike</t>
  </si>
  <si>
    <t>009</t>
  </si>
  <si>
    <t>323</t>
  </si>
  <si>
    <t>010</t>
  </si>
  <si>
    <t>329</t>
  </si>
  <si>
    <t>100203</t>
  </si>
  <si>
    <t>100202</t>
  </si>
  <si>
    <t>Izdavanje Čazmanskog vjesnika</t>
  </si>
  <si>
    <t>Izvršna i zakonodavna vlast</t>
  </si>
  <si>
    <t>011</t>
  </si>
  <si>
    <t>Održavanje zgrada za redovno korištenje</t>
  </si>
  <si>
    <t>0133</t>
  </si>
  <si>
    <t>Ostale opće usluge</t>
  </si>
  <si>
    <t>012</t>
  </si>
  <si>
    <t>013</t>
  </si>
  <si>
    <t>00201</t>
  </si>
  <si>
    <t>UPRAVNI ODJEL ZA DRUŠTVENE DJELATNOSTI I NADZOR</t>
  </si>
  <si>
    <t>00301</t>
  </si>
  <si>
    <t>P1003</t>
  </si>
  <si>
    <t>PROGRAM JAVNIH POTREBA U SOCIJALNOJ SKRBI</t>
  </si>
  <si>
    <t>Projekt</t>
  </si>
  <si>
    <t>T1003 01</t>
  </si>
  <si>
    <t>Opremanje objekata za socijalne grupe građana</t>
  </si>
  <si>
    <t>1060</t>
  </si>
  <si>
    <t>Stanovanje</t>
  </si>
  <si>
    <t>014</t>
  </si>
  <si>
    <t>100301</t>
  </si>
  <si>
    <t>Sufinanciranje troškova stanovanja</t>
  </si>
  <si>
    <t>015</t>
  </si>
  <si>
    <t>372</t>
  </si>
  <si>
    <t>Ostale naknade građanima i kućanstvima iz proračuna</t>
  </si>
  <si>
    <t>100302</t>
  </si>
  <si>
    <t>Pomoć za ogrijev</t>
  </si>
  <si>
    <t>016</t>
  </si>
  <si>
    <t>100303</t>
  </si>
  <si>
    <t>Podmirenje pogrebnih troškova</t>
  </si>
  <si>
    <t>1090</t>
  </si>
  <si>
    <t>Aktivnosti socijalne zaštite koje nisu drugdje svrstane</t>
  </si>
  <si>
    <t>017</t>
  </si>
  <si>
    <t>100304</t>
  </si>
  <si>
    <t>Pomoć za novorođenu djecu</t>
  </si>
  <si>
    <t>1040</t>
  </si>
  <si>
    <t>Obitelj i djeca</t>
  </si>
  <si>
    <t>018</t>
  </si>
  <si>
    <t xml:space="preserve">Aktivnost </t>
  </si>
  <si>
    <t>100305</t>
  </si>
  <si>
    <t>Sufinanciranje javnog prijevoza učenika</t>
  </si>
  <si>
    <t>0920</t>
  </si>
  <si>
    <t>Srednjoškolsko obrazovanje</t>
  </si>
  <si>
    <t>019</t>
  </si>
  <si>
    <t>352</t>
  </si>
  <si>
    <t>Subvencije trgovačkim društvima, obrtnicima, zadrugama</t>
  </si>
  <si>
    <t>100306</t>
  </si>
  <si>
    <t>Sufinanciranje kamata za studentske kredite</t>
  </si>
  <si>
    <t>0940</t>
  </si>
  <si>
    <t>Visoka naobrazba</t>
  </si>
  <si>
    <t>020</t>
  </si>
  <si>
    <t>021</t>
  </si>
  <si>
    <t>100307</t>
  </si>
  <si>
    <t>Pomoć za kupnju udžbenika</t>
  </si>
  <si>
    <t xml:space="preserve">Funkcija </t>
  </si>
  <si>
    <t>0912</t>
  </si>
  <si>
    <t>Osnovno obrazovanje</t>
  </si>
  <si>
    <t>100308</t>
  </si>
  <si>
    <t>Pomoć umirovljenicima</t>
  </si>
  <si>
    <t>1020</t>
  </si>
  <si>
    <t>Starost</t>
  </si>
  <si>
    <t>022</t>
  </si>
  <si>
    <t>100309</t>
  </si>
  <si>
    <t>Jednokratne novčane pomoći</t>
  </si>
  <si>
    <t>1070</t>
  </si>
  <si>
    <t>Socijalna pomoć stanovništvu koje nije obuhvaćeno redovnim socijalnim programima</t>
  </si>
  <si>
    <t>023</t>
  </si>
  <si>
    <t>100310</t>
  </si>
  <si>
    <t>Pomoći osobama sa invaliditetom</t>
  </si>
  <si>
    <t>1012</t>
  </si>
  <si>
    <t>Invaliditet</t>
  </si>
  <si>
    <t>024</t>
  </si>
  <si>
    <t>100311</t>
  </si>
  <si>
    <t>Crveni križ Čazma</t>
  </si>
  <si>
    <t>025</t>
  </si>
  <si>
    <t>381</t>
  </si>
  <si>
    <t>100312</t>
  </si>
  <si>
    <t>Pomoć u kući starijim osobama</t>
  </si>
  <si>
    <t xml:space="preserve">Funkcije </t>
  </si>
  <si>
    <t>026</t>
  </si>
  <si>
    <t>100313</t>
  </si>
  <si>
    <t>Javni radovi</t>
  </si>
  <si>
    <t>027</t>
  </si>
  <si>
    <t>311</t>
  </si>
  <si>
    <t>Plaće</t>
  </si>
  <si>
    <t>028</t>
  </si>
  <si>
    <t>313</t>
  </si>
  <si>
    <t>Doprinosi na plaće</t>
  </si>
  <si>
    <t>029</t>
  </si>
  <si>
    <t>321</t>
  </si>
  <si>
    <t>Naknade troškova zaposlenima</t>
  </si>
  <si>
    <t>100315</t>
  </si>
  <si>
    <t>Jednokratne novčane pomoći za studente s područja Grada Čazme</t>
  </si>
  <si>
    <t>031</t>
  </si>
  <si>
    <t>P1004</t>
  </si>
  <si>
    <t>PROGRAMI UDRUGA GRAĐANA</t>
  </si>
  <si>
    <t>100401</t>
  </si>
  <si>
    <t>Sredstva za rad udruga građana</t>
  </si>
  <si>
    <t>0860</t>
  </si>
  <si>
    <t>Rashodi za rekreaciju, kulturu i religiju koji nisu drugdje svrstani</t>
  </si>
  <si>
    <t>032</t>
  </si>
  <si>
    <t>100402</t>
  </si>
  <si>
    <t>033</t>
  </si>
  <si>
    <t>034</t>
  </si>
  <si>
    <t>ostali nespomenuti rashodi poslovanja</t>
  </si>
  <si>
    <t>Grad - prijatelj djece</t>
  </si>
  <si>
    <t>100404</t>
  </si>
  <si>
    <t>Savjet mladih Grada Čazme</t>
  </si>
  <si>
    <t>036</t>
  </si>
  <si>
    <t>100405</t>
  </si>
  <si>
    <t>Čazma - zdravi grad</t>
  </si>
  <si>
    <t>038</t>
  </si>
  <si>
    <t>P1005</t>
  </si>
  <si>
    <t>PROGRAM PREDŠKOLSKOG ODGOJA</t>
  </si>
  <si>
    <t>100501</t>
  </si>
  <si>
    <t>Redovna djelatnost Dječjeg vrtića "Pčelica" Čazma</t>
  </si>
  <si>
    <t>0911</t>
  </si>
  <si>
    <t>Predškolsko obrazovanje</t>
  </si>
  <si>
    <t>040</t>
  </si>
  <si>
    <t>041</t>
  </si>
  <si>
    <t>312</t>
  </si>
  <si>
    <t>Ostali rashodi za zaposlene</t>
  </si>
  <si>
    <t>042</t>
  </si>
  <si>
    <t>043</t>
  </si>
  <si>
    <t>044</t>
  </si>
  <si>
    <t>322</t>
  </si>
  <si>
    <t>045</t>
  </si>
  <si>
    <t>046</t>
  </si>
  <si>
    <t>047</t>
  </si>
  <si>
    <t>421</t>
  </si>
  <si>
    <t>Građevinski objekti</t>
  </si>
  <si>
    <t>P1006</t>
  </si>
  <si>
    <t>ZAŠTITA OD POŽARA I CIVILNA ZAŠTITA</t>
  </si>
  <si>
    <t>K1006 01</t>
  </si>
  <si>
    <t>Vatrogasni centar</t>
  </si>
  <si>
    <t>0320</t>
  </si>
  <si>
    <t>Usluge protupožarne zaštite</t>
  </si>
  <si>
    <t>048</t>
  </si>
  <si>
    <t>100601</t>
  </si>
  <si>
    <t>Vatrogasna zajednica Grada Čazme</t>
  </si>
  <si>
    <t>049</t>
  </si>
  <si>
    <t>100602</t>
  </si>
  <si>
    <t>Civilna zaštita i programi zaštite i spašavanja</t>
  </si>
  <si>
    <t>050</t>
  </si>
  <si>
    <t>051</t>
  </si>
  <si>
    <t>052</t>
  </si>
  <si>
    <t>053</t>
  </si>
  <si>
    <t>422</t>
  </si>
  <si>
    <t>100603</t>
  </si>
  <si>
    <t>Redovna djelatnost Javne vatrogasne postrojbe Grada Čazme</t>
  </si>
  <si>
    <t>054</t>
  </si>
  <si>
    <t>055</t>
  </si>
  <si>
    <t>056</t>
  </si>
  <si>
    <t>057</t>
  </si>
  <si>
    <t>058</t>
  </si>
  <si>
    <t>059</t>
  </si>
  <si>
    <t>060</t>
  </si>
  <si>
    <t>061</t>
  </si>
  <si>
    <t>343</t>
  </si>
  <si>
    <t>Ostali financijski rahodi</t>
  </si>
  <si>
    <t>100604</t>
  </si>
  <si>
    <t>Posebni uspjesi na vatrogasnim natjecanjima</t>
  </si>
  <si>
    <t>062</t>
  </si>
  <si>
    <t>P1007</t>
  </si>
  <si>
    <t>PROGRAM JAVNIH POTREBA U KULTURI</t>
  </si>
  <si>
    <t xml:space="preserve">T1007 01 </t>
  </si>
  <si>
    <t>Održavanje sakralnih objekata</t>
  </si>
  <si>
    <t>0840</t>
  </si>
  <si>
    <t>Religijske i druge službe zajednice</t>
  </si>
  <si>
    <t>063</t>
  </si>
  <si>
    <t>T1007 01</t>
  </si>
  <si>
    <t>T1007 03</t>
  </si>
  <si>
    <t>Opremanje Gradske knjižnice "Slavko Kolar" Čazma</t>
  </si>
  <si>
    <t>0820</t>
  </si>
  <si>
    <t>Službe kulture</t>
  </si>
  <si>
    <t>064</t>
  </si>
  <si>
    <t>Postrojenja i oprema</t>
  </si>
  <si>
    <t>065</t>
  </si>
  <si>
    <t>424</t>
  </si>
  <si>
    <t>Knjige, umjetnička djela i ostale izložbene vrijednosti</t>
  </si>
  <si>
    <t>066</t>
  </si>
  <si>
    <t>426</t>
  </si>
  <si>
    <t>Nematerijalna proizvedena imovina</t>
  </si>
  <si>
    <t>100701</t>
  </si>
  <si>
    <t>067</t>
  </si>
  <si>
    <t>100702</t>
  </si>
  <si>
    <t>Turistička zajednica</t>
  </si>
  <si>
    <t>0473</t>
  </si>
  <si>
    <t>Turizam</t>
  </si>
  <si>
    <t>Ostali financijski rashodi</t>
  </si>
  <si>
    <t>100704</t>
  </si>
  <si>
    <t>Redovna djelatnost Gradske knjižnice "Slavko Kolar" Čazma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</si>
  <si>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</si>
  <si>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</si>
  <si>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</si>
  <si>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</si>
  <si>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</si>
  <si>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</si>
  <si>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</si>
  <si>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</si>
  <si>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</si>
  <si>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324</t>
  </si>
  <si>
    <t>100706</t>
  </si>
  <si>
    <t>Centar za kulturu - Investicijski program</t>
  </si>
  <si>
    <t xml:space="preserve"> Službe kulture</t>
  </si>
  <si>
    <t>090</t>
  </si>
  <si>
    <t>100707</t>
  </si>
  <si>
    <t>091</t>
  </si>
  <si>
    <t>092</t>
  </si>
  <si>
    <t>093</t>
  </si>
  <si>
    <t>094</t>
  </si>
  <si>
    <t>095</t>
  </si>
  <si>
    <t>096</t>
  </si>
  <si>
    <t>Naknada troškova osobamaizvan radnog odnosa</t>
  </si>
  <si>
    <t>097</t>
  </si>
  <si>
    <t>098</t>
  </si>
  <si>
    <t>412</t>
  </si>
  <si>
    <t>Nematerijalna imovina</t>
  </si>
  <si>
    <t>100</t>
  </si>
  <si>
    <t>101</t>
  </si>
  <si>
    <t>100709</t>
  </si>
  <si>
    <t>KUD Čazma</t>
  </si>
  <si>
    <t>103</t>
  </si>
  <si>
    <t>100710</t>
  </si>
  <si>
    <t>KUD Sloga</t>
  </si>
  <si>
    <t>104</t>
  </si>
  <si>
    <t>100711</t>
  </si>
  <si>
    <t>KUD Graničar</t>
  </si>
  <si>
    <t>105</t>
  </si>
  <si>
    <t>100712</t>
  </si>
  <si>
    <t>Puhački orkestar Čazma</t>
  </si>
  <si>
    <t>106</t>
  </si>
  <si>
    <t>100713</t>
  </si>
  <si>
    <t>Franjo Matešin</t>
  </si>
  <si>
    <t>107</t>
  </si>
  <si>
    <t>P1008</t>
  </si>
  <si>
    <t>PROGRAM JAVNIH POTREBA U ŠPORTU</t>
  </si>
  <si>
    <t>100801</t>
  </si>
  <si>
    <t>Redovna djelatnost Športske zajednice</t>
  </si>
  <si>
    <t>0810</t>
  </si>
  <si>
    <t>Služba rekreacije i sporta</t>
  </si>
  <si>
    <t>108</t>
  </si>
  <si>
    <t>100802</t>
  </si>
  <si>
    <t>Posebni uspjesi sportaša</t>
  </si>
  <si>
    <t>109</t>
  </si>
  <si>
    <t>ZAŠTITU OKOLIŠA I EKOLOGIJU</t>
  </si>
  <si>
    <t>00401</t>
  </si>
  <si>
    <t>PODODJEL ZA FINANCIJE</t>
  </si>
  <si>
    <t>P1009</t>
  </si>
  <si>
    <t>ZAJEDNIČKI RASHODI UPRAVNIH ODJELA</t>
  </si>
  <si>
    <t>K1009 01</t>
  </si>
  <si>
    <t>Ulaganje u opremu</t>
  </si>
  <si>
    <t>110</t>
  </si>
  <si>
    <t>100901</t>
  </si>
  <si>
    <t>111</t>
  </si>
  <si>
    <t>112</t>
  </si>
  <si>
    <t>113</t>
  </si>
  <si>
    <t>114</t>
  </si>
  <si>
    <t>115</t>
  </si>
  <si>
    <t>116</t>
  </si>
  <si>
    <t>117</t>
  </si>
  <si>
    <t>Naknade troškova osobama izvan radnog odnosa</t>
  </si>
  <si>
    <t>118</t>
  </si>
  <si>
    <t>119</t>
  </si>
  <si>
    <t>100902</t>
  </si>
  <si>
    <t>Otplata kredita</t>
  </si>
  <si>
    <t>0170</t>
  </si>
  <si>
    <t>Transakcije vezane za javni dug</t>
  </si>
  <si>
    <t>120</t>
  </si>
  <si>
    <t>342</t>
  </si>
  <si>
    <t>Kamate za primljene zajmove</t>
  </si>
  <si>
    <t>121</t>
  </si>
  <si>
    <t>542</t>
  </si>
  <si>
    <t>Otplata glavnice primljenih zajmova od banaka</t>
  </si>
  <si>
    <t xml:space="preserve"> ZAJEDNIČKI RASHODI UPRAVNIH ODJELA</t>
  </si>
  <si>
    <t>00402</t>
  </si>
  <si>
    <t xml:space="preserve"> PODODJEL ZA KOMUNALNO GOSPODARSTVO, GOSPODARSTVO, ZAŠTITU OKOLIŠA I</t>
  </si>
  <si>
    <t>EKOLOGIJU</t>
  </si>
  <si>
    <t>P1010</t>
  </si>
  <si>
    <t>POTICANJE RAZVOJA GOSPODARSTVA</t>
  </si>
  <si>
    <t>0412</t>
  </si>
  <si>
    <t>Opći poslovi vezani uz rad</t>
  </si>
  <si>
    <t>101001</t>
  </si>
  <si>
    <t>Djelovanje Razvojne agencije Grada Čazme</t>
  </si>
  <si>
    <t>123</t>
  </si>
  <si>
    <t>101003</t>
  </si>
  <si>
    <t>LAG Moslavina</t>
  </si>
  <si>
    <t>124</t>
  </si>
  <si>
    <t>101004</t>
  </si>
  <si>
    <t>Rashodi za poticanje razvoja gospodarstva</t>
  </si>
  <si>
    <t>0411</t>
  </si>
  <si>
    <t>Opći ekonomski i trgovački poslovi</t>
  </si>
  <si>
    <t>125</t>
  </si>
  <si>
    <t>126</t>
  </si>
  <si>
    <t>127</t>
  </si>
  <si>
    <t>411</t>
  </si>
  <si>
    <t>Materijalna imovina - prirodna bogatstva</t>
  </si>
  <si>
    <t>P1011</t>
  </si>
  <si>
    <t>POTICANJE RAZVOJA POLJOPRIVREDE</t>
  </si>
  <si>
    <t>T1011 01</t>
  </si>
  <si>
    <t>Poticanje poljoprivrede</t>
  </si>
  <si>
    <t>0421</t>
  </si>
  <si>
    <t>Poljoprivreda</t>
  </si>
  <si>
    <t>128</t>
  </si>
  <si>
    <t>129</t>
  </si>
  <si>
    <t>Subvencije trgovačkim društvima, obrtnicima, zadrug</t>
  </si>
  <si>
    <t>130</t>
  </si>
  <si>
    <t>131</t>
  </si>
  <si>
    <t>383</t>
  </si>
  <si>
    <t>Kazne, penali i naknade štete</t>
  </si>
  <si>
    <t>101101</t>
  </si>
  <si>
    <t>Raspolaganje poljoprivrednim zemljištem</t>
  </si>
  <si>
    <t xml:space="preserve"> Poljoprivreda</t>
  </si>
  <si>
    <t>132</t>
  </si>
  <si>
    <t>133</t>
  </si>
  <si>
    <t>P1012</t>
  </si>
  <si>
    <t>ODRŽAVANJE OBJEKATA I UREĐAJA KOMUNALNE INFRASTRUKTURE</t>
  </si>
  <si>
    <t>101201</t>
  </si>
  <si>
    <t>Održavanje nerazvrstanih cesta</t>
  </si>
  <si>
    <t>0451</t>
  </si>
  <si>
    <t>Cestovni promet</t>
  </si>
  <si>
    <t>134</t>
  </si>
  <si>
    <t>101202</t>
  </si>
  <si>
    <t>Održavanje javnih površina</t>
  </si>
  <si>
    <t>0560</t>
  </si>
  <si>
    <t>Poslovi i usluge zaštite okoliša koji nisu drugdje svrstani</t>
  </si>
  <si>
    <t>135</t>
  </si>
  <si>
    <t>101203</t>
  </si>
  <si>
    <t>Rashodi za uređaje i javnu rasvjetu</t>
  </si>
  <si>
    <t>0640</t>
  </si>
  <si>
    <t>Ulična rasvjeta</t>
  </si>
  <si>
    <t>136</t>
  </si>
  <si>
    <t>137</t>
  </si>
  <si>
    <t>101204</t>
  </si>
  <si>
    <t>Deratizacija, dezinfekcija i dezinsekcija</t>
  </si>
  <si>
    <t>0760</t>
  </si>
  <si>
    <t>Poslovi i usluge zdravstva koji nisu drugdje svrstani</t>
  </si>
  <si>
    <t>138</t>
  </si>
  <si>
    <t>101205</t>
  </si>
  <si>
    <t>Zaštita okoliša</t>
  </si>
  <si>
    <t>0500</t>
  </si>
  <si>
    <t>139</t>
  </si>
  <si>
    <t>ODRŽAVANJE OBJEKATA I UREĐAJA KOMUNALNE INFR.</t>
  </si>
  <si>
    <t>P1013</t>
  </si>
  <si>
    <t>IZGRADNJA OBJEKATA I UREĐAJA KOMUNALNE INFRASTRUKTURE</t>
  </si>
  <si>
    <t>K1013 02</t>
  </si>
  <si>
    <t>Projekti komunalne infrastrukture</t>
  </si>
  <si>
    <t>0660</t>
  </si>
  <si>
    <t>Rashodi vezani za stanovanje i kom.pogodnosti koji nisu drugdje svrstani</t>
  </si>
  <si>
    <t>140</t>
  </si>
  <si>
    <t>K1013 03</t>
  </si>
  <si>
    <t>Gradnja nerazvrstanih cesta prema Programu</t>
  </si>
  <si>
    <t>141</t>
  </si>
  <si>
    <t>K1013 04</t>
  </si>
  <si>
    <t>Izgradnja ograda i staza na groblju</t>
  </si>
  <si>
    <t>0443</t>
  </si>
  <si>
    <t>Građevinarstvo</t>
  </si>
  <si>
    <t>142</t>
  </si>
  <si>
    <t>K101304</t>
  </si>
  <si>
    <t>K101305</t>
  </si>
  <si>
    <t>Gradnja javne rasvjete</t>
  </si>
  <si>
    <t>143</t>
  </si>
  <si>
    <t>K1013 05</t>
  </si>
  <si>
    <t>K1013 07</t>
  </si>
  <si>
    <t>Gradnja parkirališta, ugibališta i nogostupa</t>
  </si>
  <si>
    <t>Rashodi vezania za stanovanje i kom.pogodnosti koje nisu drugdje svrstani</t>
  </si>
  <si>
    <t>144</t>
  </si>
  <si>
    <t>K101307</t>
  </si>
  <si>
    <t>K1013 08</t>
  </si>
  <si>
    <t>Zračno pristanište (letjelište)</t>
  </si>
  <si>
    <t>0454</t>
  </si>
  <si>
    <t>Zračni promet</t>
  </si>
  <si>
    <t>145</t>
  </si>
  <si>
    <t>K1013 09</t>
  </si>
  <si>
    <t>Oprema za zaštitu</t>
  </si>
  <si>
    <t>146</t>
  </si>
  <si>
    <t>386</t>
  </si>
  <si>
    <t>Kapitalne pomoći</t>
  </si>
  <si>
    <t>T1013 02</t>
  </si>
  <si>
    <t>Rekonstrukcija vodoopskrbne mreže putem komunalnog poduzeća</t>
  </si>
  <si>
    <t>0650</t>
  </si>
  <si>
    <t>Istraživanje i razvoj stanovanja i komunalnih pogodnosti</t>
  </si>
  <si>
    <t>149</t>
  </si>
  <si>
    <t>IZGRADNJA OBJEKATA I UREĐAJA KOMUNALNE INFR.</t>
  </si>
  <si>
    <t>P1014</t>
  </si>
  <si>
    <t>PROGRAM ZAŠTITE OKOLIŠA</t>
  </si>
  <si>
    <t>K1014 01</t>
  </si>
  <si>
    <t>0510</t>
  </si>
  <si>
    <t>Gospodarenje otpadom</t>
  </si>
  <si>
    <t>150</t>
  </si>
  <si>
    <t>K101401</t>
  </si>
  <si>
    <t>Sanacija odlagališta komunalnog otpada</t>
  </si>
  <si>
    <t>Kapitalne donacije</t>
  </si>
  <si>
    <t>P1015</t>
  </si>
  <si>
    <t>PROSTORNO PLANIRANJE I PROSTORNO PLANSKA DOKUMENTACIJA</t>
  </si>
  <si>
    <t>K1015 01</t>
  </si>
  <si>
    <t>Prostorno planiranje</t>
  </si>
  <si>
    <t>0474</t>
  </si>
  <si>
    <t>Višenamjenski razvojni projekti</t>
  </si>
  <si>
    <t>153</t>
  </si>
  <si>
    <t>Nematerijalna imovine</t>
  </si>
  <si>
    <t>P1017</t>
  </si>
  <si>
    <t>IMPLEMENTACIJA STRATEŠKIH PROJEKATA</t>
  </si>
  <si>
    <t>K1017 01</t>
  </si>
  <si>
    <t>Urbanističko arhitektonsko rješenje središta Grada</t>
  </si>
  <si>
    <t>0620</t>
  </si>
  <si>
    <t>Razvoj zajednice</t>
  </si>
  <si>
    <t>154</t>
  </si>
  <si>
    <t>PODODJEL ZA KOMUNALNO GOSPODARSTVO, GOSPOD</t>
  </si>
  <si>
    <t>UPRAVNI ODJEL ZA PRORAČUN, KOMUNALNO GOSPOD</t>
  </si>
  <si>
    <t xml:space="preserve">PRIHODI OD PRODAJE KNJIGA,UMJETNIČKIH DJELA I </t>
  </si>
  <si>
    <t>PRIJEVOZNA SREDSTVA</t>
  </si>
  <si>
    <t>155</t>
  </si>
  <si>
    <t>156</t>
  </si>
  <si>
    <t>166</t>
  </si>
  <si>
    <t>167</t>
  </si>
  <si>
    <t>163</t>
  </si>
  <si>
    <t>423</t>
  </si>
  <si>
    <t>Prijevozna sredstva</t>
  </si>
  <si>
    <t>157</t>
  </si>
  <si>
    <t>INDEKS</t>
  </si>
  <si>
    <t>RAČUN PRIHODA I RASHODA</t>
  </si>
  <si>
    <t>Prihodi poslovanja</t>
  </si>
  <si>
    <t>Prihodi od prodaje nefinancijske imovine</t>
  </si>
  <si>
    <t>UKUPNO PRIHODA</t>
  </si>
  <si>
    <t>Rashodi poslovanja</t>
  </si>
  <si>
    <t>Rashodi za nabavu nefinancijske imovine</t>
  </si>
  <si>
    <t>UKUPNO RASHODA</t>
  </si>
  <si>
    <t>RAZLIKA</t>
  </si>
  <si>
    <t>RASPOLOŽIVA SREDSTVA IZ PRETHODNIH GODINA</t>
  </si>
  <si>
    <t>RAČUN FINANCIRANJA</t>
  </si>
  <si>
    <t>Primici od financijske imovine i zaduživanja</t>
  </si>
  <si>
    <t>Izdaci za financijsku imovinu i otplate zajmova</t>
  </si>
  <si>
    <t>NETO FINANCIRANJE</t>
  </si>
  <si>
    <t>VIŠAK/MANJAK+NETO FINANCIRANJE+</t>
  </si>
  <si>
    <t>POMOĆI PRORAČUNSKIM KORISNICIMA IZ PRORAČUNA</t>
  </si>
  <si>
    <t>POMOĆI TEMELJEM PRIJENOSA EU SREDSTAVA</t>
  </si>
  <si>
    <t>0220</t>
  </si>
  <si>
    <t>Civilna obrana</t>
  </si>
  <si>
    <t>173</t>
  </si>
  <si>
    <t>100714</t>
  </si>
  <si>
    <t>Matko Antolčić</t>
  </si>
  <si>
    <t>100716</t>
  </si>
  <si>
    <t>Pop rock škola</t>
  </si>
  <si>
    <t>100717</t>
  </si>
  <si>
    <t>Slađan Lipovec</t>
  </si>
  <si>
    <t>P1018</t>
  </si>
  <si>
    <t>RAZVOJ MEĐUNARODNE SURADNJE</t>
  </si>
  <si>
    <t>101801</t>
  </si>
  <si>
    <t>Sport over borders</t>
  </si>
  <si>
    <t>174</t>
  </si>
  <si>
    <t>175</t>
  </si>
  <si>
    <t>176</t>
  </si>
  <si>
    <t>UPRAVNI ODJEL ZA PRORAČUN, KOMUNALNO GOSPODARSTVO, GOSPODARSTVO,</t>
  </si>
  <si>
    <t>K101306</t>
  </si>
  <si>
    <t>Gradnja gradskog dječjeg igrališta</t>
  </si>
  <si>
    <t>Rashodi vezani za stanovanje i kom.pogodnosti koje nisu drugdje svrstani</t>
  </si>
  <si>
    <t>169</t>
  </si>
  <si>
    <t>K1013 06</t>
  </si>
  <si>
    <t>K1017 02</t>
  </si>
  <si>
    <t>Čazma Natura</t>
  </si>
  <si>
    <t>177</t>
  </si>
  <si>
    <t>158</t>
  </si>
  <si>
    <t>FUNKCIJA</t>
  </si>
  <si>
    <t>Opće javne usluge</t>
  </si>
  <si>
    <t>02</t>
  </si>
  <si>
    <t>Obrana</t>
  </si>
  <si>
    <t>03</t>
  </si>
  <si>
    <t>Javni red i sigurnost</t>
  </si>
  <si>
    <t>04</t>
  </si>
  <si>
    <t>Ekonomski poslovi</t>
  </si>
  <si>
    <t>Višenamjenski razvojni projekt</t>
  </si>
  <si>
    <t xml:space="preserve">Poslovi i usluge zaštite okoliša </t>
  </si>
  <si>
    <t>Rashodi vezani za stanovanje i pogodnosti koji nisu drugdje svrstani</t>
  </si>
  <si>
    <t>Službe rekreacije i sporta</t>
  </si>
  <si>
    <t>Religijske i druge službene zajednice</t>
  </si>
  <si>
    <t>05</t>
  </si>
  <si>
    <t>06</t>
  </si>
  <si>
    <t>Usluge unapređenja stanovanja i zajednice</t>
  </si>
  <si>
    <t>07</t>
  </si>
  <si>
    <t>Zdravstvo</t>
  </si>
  <si>
    <t>08</t>
  </si>
  <si>
    <t>Rekreacija, kultura i religija</t>
  </si>
  <si>
    <t>09</t>
  </si>
  <si>
    <t>Obrazovanje</t>
  </si>
  <si>
    <t>10</t>
  </si>
  <si>
    <t>Socijalna zaštita</t>
  </si>
  <si>
    <t>Aktivnosti socijalne zaštite koji nisu drudje svrstani</t>
  </si>
  <si>
    <t>SVEUKUPNO:</t>
  </si>
  <si>
    <t>RAZDJEL 001</t>
  </si>
  <si>
    <t>PREDSTAVNIČKA I IZVRŠNA  TIJELA</t>
  </si>
  <si>
    <t>GLAVA 00101</t>
  </si>
  <si>
    <t>POZICIJA</t>
  </si>
  <si>
    <t xml:space="preserve">                                    POSEBNI DIO PREMA ORGANIZACIJSKOJ KLASIFIKACIJI</t>
  </si>
  <si>
    <t>RAZDJEL 002</t>
  </si>
  <si>
    <t>GLAVA 00201</t>
  </si>
  <si>
    <t>RAZDJEL 003</t>
  </si>
  <si>
    <t>GLAVA 00301</t>
  </si>
  <si>
    <t>RAZDJEL 004</t>
  </si>
  <si>
    <t>UPRAVNI ODJEL ZA PRORAČUN, KOMUNALNO GOSPODARSTVO, GOSPODARSTVO, ZAŠTITU OKOLIŠA I EKOLOGIJU</t>
  </si>
  <si>
    <t>GLAVA 00401</t>
  </si>
  <si>
    <t>GLAVA 00402</t>
  </si>
  <si>
    <t>PODODJEL ZA KOMUNALNO GOSPODARSTVO, GOSPODARSTVO, ZAŠTITU OKOLIŠA I EKOLOGIJU</t>
  </si>
  <si>
    <t>U K U P N O:</t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</si>
  <si>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</si>
  <si>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</si>
  <si>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</si>
  <si>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</si>
  <si>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</si>
  <si>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štete od osiguranja</t>
  </si>
  <si>
    <t xml:space="preserve">                                 IZVRŠENJE PREMA IZVORIMA FINANCIRANJA</t>
  </si>
  <si>
    <t>RASHODI</t>
  </si>
  <si>
    <t xml:space="preserve">                                RASHODI PREMA FUNKCIJSKOJ KLASIFIKACIJI</t>
  </si>
  <si>
    <t>POREZ I PRIREZ NA DOHODAK OD NESAMOSTALNOG RADA</t>
  </si>
  <si>
    <t>POREZ I PRIREZ NA DOHODAK OD IMOVINE I IMOVINSKIH PRAVA</t>
  </si>
  <si>
    <t>POREZ I PRIREZ NA DOHODAK OD KAPITALA</t>
  </si>
  <si>
    <t>POVRAT POREZA I PRIREZA NA DOHODAK PO GODIŠNJOJ PRIJAVI</t>
  </si>
  <si>
    <t>STALNI POREZI NA NEPOKRETNU IMOVINU</t>
  </si>
  <si>
    <t>POVREMENI POREZI NA IMOVINU</t>
  </si>
  <si>
    <t>POREZ NA PROMET</t>
  </si>
  <si>
    <t>POREZI NA KORIŠTENJE DOBARA ILI IZVOĐENJE AKTIVNOSTI</t>
  </si>
  <si>
    <t>TEKUĆE POMOĆI PRORAČUNU IZ DRUGIH PRORAČUNA</t>
  </si>
  <si>
    <t>KAPITALNE POMOĆI PRORAČUNU IZ DRUGIH PRORAČUNA</t>
  </si>
  <si>
    <t>TEKUĆE POMOĆI OD IZVANPRORAČUNSKIH KORISNIKA</t>
  </si>
  <si>
    <t>KAPITALNE POMOĆI OD IZVANPRORAČUNSKIH KORISNIKA</t>
  </si>
  <si>
    <t>TEKUĆE POMOĆI IZRAVNANJA ZA DECENTRALIZIRANE FUNKCIJE</t>
  </si>
  <si>
    <t>TEKUĆE POMOĆI TEMELJEM PRIJENOSA EU SREDSTAVA</t>
  </si>
  <si>
    <t>KAMATE NA OROČENA SREDSTVA I DEPOZITE PO VIĐENJU</t>
  </si>
  <si>
    <t>PRIHODI OD ZATENIH KAMATA</t>
  </si>
  <si>
    <t>PRIHODI OD DIVIDENDI</t>
  </si>
  <si>
    <t>PRIHODI OD ZAKUPA I IZNAJMLJIVANJA IMOVINE</t>
  </si>
  <si>
    <t>NAKNADA ZA KORIŠTENJE NEFINANCIJSKE IMOVINE</t>
  </si>
  <si>
    <t>OSTALI PRIHODI OD NEFINANCIJSKE IMOVINE</t>
  </si>
  <si>
    <t>OSTALE UPRAVNE PRISTOJBE I NAKNADE</t>
  </si>
  <si>
    <t>OSTALE PRISTOJBE I NAKNADE</t>
  </si>
  <si>
    <t>PRIHODI VODNOG GOSPODARSTVA</t>
  </si>
  <si>
    <t>DOPRINOSI ZA ŠUME</t>
  </si>
  <si>
    <t>OSTALI NESPOMENUTI PRIHODI</t>
  </si>
  <si>
    <t>KOMUNALNI DOPRINOSI</t>
  </si>
  <si>
    <t>KOMUNALNE NAKNADE</t>
  </si>
  <si>
    <t>PRIHODI OD PRUŽENIH USLUGA</t>
  </si>
  <si>
    <t>ZEMLJIŠTE</t>
  </si>
  <si>
    <t>STAMBENI OBJEKTI</t>
  </si>
  <si>
    <t>KNJIGE</t>
  </si>
  <si>
    <t>POVRAT ZAJMOVA DANIH TUZEMNIM TRGOVAČKIM DRUŠTVIMA IZVAN JAVNOG SEKTORA</t>
  </si>
  <si>
    <t>PLAĆE ZA REDOVAN RAD</t>
  </si>
  <si>
    <t>DOPRINOSI ZA OBVEZNO ZDRAVSTVENO OSIGURANJE</t>
  </si>
  <si>
    <t>DOPRINOSI ZA OBVEZNO OSIGURANJE U SLUČAJU NEZAPOSLENSTI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</si>
  <si>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</si>
  <si>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</si>
  <si>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</si>
  <si>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</si>
  <si>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</si>
  <si>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</si>
  <si>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</si>
  <si>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</si>
  <si>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</si>
  <si>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</si>
  <si>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</si>
  <si>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</si>
  <si>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</si>
  <si>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</si>
  <si>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</si>
  <si>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</si>
  <si>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</si>
  <si>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</si>
  <si>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</si>
  <si>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</si>
  <si>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</si>
  <si>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</si>
  <si>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</si>
  <si>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</si>
  <si>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KAMATE ZA PRIMLJENE KREDITE I ZAJMOVE OD KREDITNIH I OSTALIH FINANCIJSKIH INSTITUCIJA U JAVNOM SEKTORU</t>
  </si>
  <si>
    <t>KAMATE ZA PRIMLJENE KREDITE I ZAJMOVE OD KREDITNIH I OSTALIH FINANCIJSKIH INSTITUCIJA IZVAN JAVNOG SEKTORA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</si>
  <si>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</si>
  <si>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</si>
  <si>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</si>
  <si>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</si>
  <si>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</si>
  <si>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</si>
  <si>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</si>
  <si>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NAKNADE GRAĐANIMA I KUĆANSTVIMA U NOVCU</t>
  </si>
  <si>
    <t>NAKNADE GRAĐANIMA I KUĆANSTVIMA U NARAVI</t>
  </si>
  <si>
    <t>TEKUĆE DONACIJE U NOVCU</t>
  </si>
  <si>
    <t>NAKNADE ŠTETE PRAVNIM I FIZIČKIM OSOBAMA</t>
  </si>
  <si>
    <t>KAPITALNE POMOĆI KREDITNIM I OSTALIM FINANCIJSKIM INSTITUCIJAMATE TRGOVAČKIM DRUŠTVIMA U JAVNOM SEKTORU</t>
  </si>
  <si>
    <t>OSTALA NEMATERIJALNA IMOVINA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</si>
  <si>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</si>
  <si>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</si>
  <si>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</si>
  <si>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</si>
  <si>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</si>
  <si>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</si>
  <si>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</si>
  <si>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</si>
  <si>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</si>
  <si>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PRIJEVOZNA SREDSTVA U CESTOVNOM PROMETU</t>
  </si>
  <si>
    <t>MUZEJSKI IZLOŠCI I PREDMETI PRIRODNIH RIJETKOSTI</t>
  </si>
  <si>
    <t>UMJETNIČKA, LITERARNA I ZNANSTVENA DJELA</t>
  </si>
  <si>
    <t>OTPLATA GLAVNICE PRIMLJENIH KREDITA OD KREDITNIH INSTITUCIJA U JAVNOM SEKTORU</t>
  </si>
  <si>
    <t>OTPLATA GLAVNICE PRIMLJENIH KREDITA OD TUZEMNIH KREDITNIH INSTITUCIJA IZVAN JAVNOG SEKTORA</t>
  </si>
  <si>
    <t>IZVRŠENJE 2018.</t>
  </si>
  <si>
    <t>POTPORE OD MEĐUNARODNIH ORGANIZACIJA</t>
  </si>
  <si>
    <t>OPĆI PRIHODI I PRIMICI (611,613,614,641,642,651,681,683)</t>
  </si>
  <si>
    <t xml:space="preserve">SREDSTVA UČEŠĆA ZA POMOĆI </t>
  </si>
  <si>
    <t>VLASTITI PRIHODI (661)</t>
  </si>
  <si>
    <t>PRIHODI ZA POSEBNE NAMJENE - ODRŽAVANJE (653)</t>
  </si>
  <si>
    <t>PRIHODI ZA POSEBNE NAMJENE - GRADNJA (652,653)</t>
  </si>
  <si>
    <t>PRIHODI ZA POSEBNE NAMJENE - KORISNICI</t>
  </si>
  <si>
    <t>POMOĆI (633,634,636)</t>
  </si>
  <si>
    <t>POMOĆI EU (632,638)</t>
  </si>
  <si>
    <t>OSTALE POMOĆI</t>
  </si>
  <si>
    <t>POMOĆI IZRAVNANJA ZA DECENTRALIZIRANE FUNKCIJE</t>
  </si>
  <si>
    <t>REFUNDACIJA IZ POMOĆI EU</t>
  </si>
  <si>
    <t>FONDOVI EU</t>
  </si>
  <si>
    <t>DONACIJE (663)</t>
  </si>
  <si>
    <t>INOZEMNE DONACIJE</t>
  </si>
  <si>
    <t>PRIHODI OD PRODAJE NEF.IMOVINE (724)</t>
  </si>
  <si>
    <t>PRIHODI OD PRODAJE  STANOVA (721)</t>
  </si>
  <si>
    <t>PRIHODI OD POLJ. ZEMLJIŠTA (711)</t>
  </si>
  <si>
    <t>NAMJENSKI PRIHODI OD ZADUŽIVANJA (816)</t>
  </si>
  <si>
    <t>UKUPNO PO SVIM IZVORIMA:</t>
  </si>
  <si>
    <t>192</t>
  </si>
  <si>
    <t>194</t>
  </si>
  <si>
    <t>183</t>
  </si>
  <si>
    <t>068</t>
  </si>
  <si>
    <t>Centar za kulturu - Redovna djelatnost Gradskog muzeja</t>
  </si>
  <si>
    <t>179</t>
  </si>
  <si>
    <t>101802</t>
  </si>
  <si>
    <t>"ZAŽELI" -"UKLJUČI SE"</t>
  </si>
  <si>
    <t>180</t>
  </si>
  <si>
    <t>181</t>
  </si>
  <si>
    <t>182</t>
  </si>
  <si>
    <t>195</t>
  </si>
  <si>
    <t>185</t>
  </si>
  <si>
    <t>186</t>
  </si>
  <si>
    <t>187</t>
  </si>
  <si>
    <t>188</t>
  </si>
  <si>
    <t>380</t>
  </si>
  <si>
    <t>189</t>
  </si>
  <si>
    <t>T1017 01</t>
  </si>
  <si>
    <t>Energetska obnova PŠ Grabovnica KK.04.2.1.04.0073</t>
  </si>
  <si>
    <t>196</t>
  </si>
  <si>
    <t>2018.</t>
  </si>
  <si>
    <t>K1013 12</t>
  </si>
  <si>
    <t>Komunalna vozila i oprema</t>
  </si>
  <si>
    <t>Rashodi vezani za za stanovanje i kom.pogodnosti koje nisu drugdje svrstani</t>
  </si>
  <si>
    <t>190</t>
  </si>
  <si>
    <t>191</t>
  </si>
  <si>
    <t>160</t>
  </si>
  <si>
    <t>1014 01</t>
  </si>
  <si>
    <t>Čuvajmo okoliš zajedno KK.06.3.1.07.0066</t>
  </si>
  <si>
    <t>197</t>
  </si>
  <si>
    <t>DOPRINOSI ZA MIROVINSKO OSIGURANJE</t>
  </si>
  <si>
    <t>TROŠKOVI SUDSKIH POSTUPAKA</t>
  </si>
  <si>
    <t>TEKUĆE DONACIJE U NARAVI</t>
  </si>
  <si>
    <t>OSTVARENJE 2018.</t>
  </si>
  <si>
    <t>Smanjenje zagađivanja</t>
  </si>
  <si>
    <t>Zaštita bioraznolikosti i krajolika</t>
  </si>
  <si>
    <t>IZVRŠENJE</t>
  </si>
  <si>
    <t>Namjenski prihodi od zaduživanja</t>
  </si>
  <si>
    <t>1</t>
  </si>
  <si>
    <t>2</t>
  </si>
  <si>
    <t>3</t>
  </si>
  <si>
    <t>članka 16.  Pravilnika o polugodišnjem i godišnjem izvještaju o izvršenju proračuna ( 24/13.)</t>
  </si>
  <si>
    <t>PREDSJEDNIK</t>
  </si>
  <si>
    <t>Ivica Vranić</t>
  </si>
  <si>
    <t xml:space="preserve">Na temelju članka 109.  Zakona o proračunu  (Narodne novine 87/08., 136/12, 15/15.), </t>
  </si>
  <si>
    <t>POLUGODIŠNJI OBRAČUN</t>
  </si>
  <si>
    <t>2019.</t>
  </si>
  <si>
    <t>PLAN 2019.</t>
  </si>
  <si>
    <t>IZVRŠENJE 2019.</t>
  </si>
  <si>
    <t>PRIMLJENI ZAJMOVI OD BANAKA I OSTALIH FINANCIJSKIH INSTITUCIJA</t>
  </si>
  <si>
    <t>4</t>
  </si>
  <si>
    <t>5</t>
  </si>
  <si>
    <t>6</t>
  </si>
  <si>
    <t>7</t>
  </si>
  <si>
    <t>199</t>
  </si>
  <si>
    <t>7/5</t>
  </si>
  <si>
    <t>200</t>
  </si>
  <si>
    <t>202</t>
  </si>
  <si>
    <t>203</t>
  </si>
  <si>
    <t>172</t>
  </si>
  <si>
    <t>170</t>
  </si>
  <si>
    <t>171</t>
  </si>
  <si>
    <t>100718</t>
  </si>
  <si>
    <t>198</t>
  </si>
  <si>
    <t>T100801</t>
  </si>
  <si>
    <t>Sportsko rekreacijski park</t>
  </si>
  <si>
    <t>201</t>
  </si>
  <si>
    <t xml:space="preserve">IZVORI </t>
  </si>
  <si>
    <t>FINANCIRANJA</t>
  </si>
  <si>
    <t>51, 11</t>
  </si>
  <si>
    <t>52, 11</t>
  </si>
  <si>
    <t>42, 51</t>
  </si>
  <si>
    <t>11, 51, 52</t>
  </si>
  <si>
    <t>11, 51</t>
  </si>
  <si>
    <t>OSTVARENJE 2019.</t>
  </si>
  <si>
    <t>KAPITALNE POMOĆI TEMELJEM PRIJENOSA EU SREDSTAVA</t>
  </si>
  <si>
    <t>IZVORI</t>
  </si>
  <si>
    <t>43, 54</t>
  </si>
  <si>
    <t>31, 43, 54</t>
  </si>
  <si>
    <t>31, 43, 11</t>
  </si>
  <si>
    <t>31, 11</t>
  </si>
  <si>
    <t>11, 52</t>
  </si>
  <si>
    <t>11, 31, 43, 52</t>
  </si>
  <si>
    <t>11, 43, 52</t>
  </si>
  <si>
    <t>11, 43</t>
  </si>
  <si>
    <t>11, 43, 51</t>
  </si>
  <si>
    <t>11, 51, 61</t>
  </si>
  <si>
    <t>11, 31</t>
  </si>
  <si>
    <t>11, 31, 43</t>
  </si>
  <si>
    <t>5/4</t>
  </si>
  <si>
    <t>5/3</t>
  </si>
  <si>
    <t>6/5</t>
  </si>
  <si>
    <t>6/4</t>
  </si>
  <si>
    <t>INDEKS 6/5</t>
  </si>
  <si>
    <t>INDEKS 6/4</t>
  </si>
  <si>
    <t>7/6</t>
  </si>
  <si>
    <t xml:space="preserve">te članka 31. Statuta Grada Čazme (Službeni vjesnik Grada Čazme br.  20/09., 17/13. i 7/18. ) </t>
  </si>
  <si>
    <t>PLAN PRIHODA</t>
  </si>
  <si>
    <t>II. IZMJENE 2019.</t>
  </si>
  <si>
    <t>PLAN 2020.</t>
  </si>
  <si>
    <t>IZVRŠENJE 06-2020</t>
  </si>
  <si>
    <t>II. IZMJENE</t>
  </si>
  <si>
    <t xml:space="preserve">PLAN 2020. </t>
  </si>
  <si>
    <t>IZVRŠENJE 06-20</t>
  </si>
  <si>
    <t>NAKNADA ZA KONCESIJE</t>
  </si>
  <si>
    <t>IZVRŠENJE 06/20</t>
  </si>
  <si>
    <t>INDEKS 1</t>
  </si>
  <si>
    <t>INDEKS 2</t>
  </si>
  <si>
    <t>2020.</t>
  </si>
  <si>
    <t>PLAN RASHODA - OPĆI DIO</t>
  </si>
  <si>
    <t>IZVRŠENJE 06-20.</t>
  </si>
  <si>
    <t>TEKUĆE DONACIJE IZ EU SREDSTAVA</t>
  </si>
  <si>
    <t>MEDICINSKA I LABARATORIJSKA OPREMA</t>
  </si>
  <si>
    <t>Članak 3.</t>
  </si>
  <si>
    <t>IZVRŠENJE 06/19.</t>
  </si>
  <si>
    <t>IZVRŠENJE 06/20.</t>
  </si>
  <si>
    <t>8</t>
  </si>
  <si>
    <t>204</t>
  </si>
  <si>
    <t>Knjige, umjetnička djela i ostala</t>
  </si>
  <si>
    <t>205</t>
  </si>
  <si>
    <t>206</t>
  </si>
  <si>
    <t>212</t>
  </si>
  <si>
    <t>547</t>
  </si>
  <si>
    <t>Otplata glavnice primljenih zajmova od drugih razina vlasti</t>
  </si>
  <si>
    <t>Uređenje grada za blagdane</t>
  </si>
  <si>
    <t>100719</t>
  </si>
  <si>
    <t>Čazmanske mažoretkinje</t>
  </si>
  <si>
    <t>207</t>
  </si>
  <si>
    <t>208</t>
  </si>
  <si>
    <t>41, 11</t>
  </si>
  <si>
    <t>210</t>
  </si>
  <si>
    <t>101301</t>
  </si>
  <si>
    <t>Legalizacija komunalne infrastrukture</t>
  </si>
  <si>
    <t>211</t>
  </si>
  <si>
    <t xml:space="preserve">PLAN </t>
  </si>
  <si>
    <t>Proračuna Grada Čazme za 2020.  godinu</t>
  </si>
  <si>
    <t xml:space="preserve">                    Ovaj Polugodišnji obračun Proračuna Grada Čazme za 2020.   godinu stupa na snagu</t>
  </si>
  <si>
    <t>IZVRŠENJE 2020.</t>
  </si>
  <si>
    <t>8/6</t>
  </si>
  <si>
    <t>8/7</t>
  </si>
  <si>
    <t xml:space="preserve">              OBRAZLOŽENJE UZ GODIŠNJI OBRAČUN PRORAČUNA GRADA ČAZME</t>
  </si>
  <si>
    <t>Sukladno članku 12. Točka 1.  Pravilnika o polugodišnjem i godišnjem izvještaju</t>
  </si>
  <si>
    <t xml:space="preserve"> o izvršenju proračuna ("Narodne novine" broj 24/13., 102/17. i 1/20.)  dajemo tablicu izvršenja,</t>
  </si>
  <si>
    <t>prihoda i primitaka te rashoda i izdataka koji dopunjuje podatke iz Računa prihoda</t>
  </si>
  <si>
    <t>i rashoda i Računa financiranja.</t>
  </si>
  <si>
    <t>1. PRIHODI I PRIMICI</t>
  </si>
  <si>
    <t>UKUPNO:</t>
  </si>
  <si>
    <t>STRUKTURA PRIHODA I PRIMITAKA</t>
  </si>
  <si>
    <t xml:space="preserve"> INDEKS</t>
  </si>
  <si>
    <t>PRIHODI POSLOVANJA</t>
  </si>
  <si>
    <t>PRIMICI OD PRODAJE NEFINANCIJSKE IMOVINE</t>
  </si>
  <si>
    <t>PRIMICI OD FINANCIJSKE IMOVINE</t>
  </si>
  <si>
    <t xml:space="preserve">                 6                                                  7</t>
  </si>
  <si>
    <t xml:space="preserve">         PRIHODI POSLOVANJA                                              PRIHODI OD PRODAJE</t>
  </si>
  <si>
    <t>PRIMICI OD FINANCIJSKE</t>
  </si>
  <si>
    <t xml:space="preserve">                                                                                        NEFINANCIJSKE IMOVINE</t>
  </si>
  <si>
    <t>IMOVINE</t>
  </si>
  <si>
    <t>PRIHODI OD PRODAJE</t>
  </si>
  <si>
    <t>POSLOVANJA</t>
  </si>
  <si>
    <t>NEFINANCIJSKE IMOVINE</t>
  </si>
  <si>
    <t xml:space="preserve">Porez i prirez na dohodak - </t>
  </si>
  <si>
    <t>prethodne godine.</t>
  </si>
  <si>
    <t xml:space="preserve">Pomoći iz inozemstva i od subjekata  unutar općeg proračuna (63),  ostvarene </t>
  </si>
  <si>
    <t>a odnose se na:</t>
  </si>
  <si>
    <t>Pomoći proračunu iz drugog proračuna</t>
  </si>
  <si>
    <t>-</t>
  </si>
  <si>
    <t>Tekuće potpore:</t>
  </si>
  <si>
    <t>Projekt "Zaželi - uključi se"</t>
  </si>
  <si>
    <t>Kapitalne potpore - Čazma Natura</t>
  </si>
  <si>
    <t>635</t>
  </si>
  <si>
    <t>Tekuće pomoći izravnanja decentralizirane funkcije</t>
  </si>
  <si>
    <t>Pomoći  temeljem prijenosa EU sredstava</t>
  </si>
  <si>
    <t>"Čazma Natura"</t>
  </si>
  <si>
    <t>63 Ukupno Grad Čazma</t>
  </si>
  <si>
    <t>Dječji vrtić Pčelica Čazma</t>
  </si>
  <si>
    <t>Gradska knjižnica Slavka Kolara Čazma</t>
  </si>
  <si>
    <t>JVP Čazma</t>
  </si>
  <si>
    <t>63 Ukupno proračunski korisnici</t>
  </si>
  <si>
    <t>U poslovnim knjigama vanbilančno su evidentirane dane suglasnosti za kreditno zaduženje:</t>
  </si>
  <si>
    <t>Dječji vrtić, kredit EUPR-19-1100564</t>
  </si>
  <si>
    <t>u iznosu</t>
  </si>
  <si>
    <t>Komunalije d.o.o., kredit br: 5117162224 ESB</t>
  </si>
  <si>
    <t>ukupno</t>
  </si>
  <si>
    <t>2. RASHODI I IZDACI</t>
  </si>
  <si>
    <t>STRUKTURA RASHODA I IZDATAKA</t>
  </si>
  <si>
    <t>RASHODI ZA NABAVU NEFINANCIJSKE IMOVINE</t>
  </si>
  <si>
    <t>IZDACI ZA FINANCIJSKU IMOVINU I OTPLATE ZAJMOVA</t>
  </si>
  <si>
    <t>Izvršenje</t>
  </si>
  <si>
    <t>Plan</t>
  </si>
  <si>
    <t>IZVJEŠTAJ O KORIŠTENJU SREDSTAVA PRORAČUNSKE ZALIHE</t>
  </si>
  <si>
    <t>U Proračunu Grada Čazme planirana je tekuća zaliha proračuna u iznosu od 30.000 kn,</t>
  </si>
  <si>
    <t>no ista nije korištena u izvještajnom razdoblju.</t>
  </si>
  <si>
    <t>3.  PREGLED REZULTATA POSLOVANJA</t>
  </si>
  <si>
    <t xml:space="preserve">Konsolidirani  proračun uz Proračun Grada Čazme uključuje i vlastite, te namjenske </t>
  </si>
  <si>
    <t>prihode proračunskih korisnika:</t>
  </si>
  <si>
    <t xml:space="preserve">Dječji vrtić Pčelica </t>
  </si>
  <si>
    <t>Centar za kulturu</t>
  </si>
  <si>
    <t xml:space="preserve">Gradska knjižnica Slavko Kolar </t>
  </si>
  <si>
    <t>Javna vatrogasna postrojba Grada Čazme</t>
  </si>
  <si>
    <t xml:space="preserve">Konsolidacijom za izvještajno razdoblje utvrđen je manjak prihoda i primitaka </t>
  </si>
  <si>
    <t>4.  STANJE POTRAŽIVANJA</t>
  </si>
  <si>
    <t>POTRAŽIVANJA</t>
  </si>
  <si>
    <t xml:space="preserve">POTRAŽIVANJA  </t>
  </si>
  <si>
    <t>RB</t>
  </si>
  <si>
    <t>NAZIV</t>
  </si>
  <si>
    <t>ZA PRIHODE</t>
  </si>
  <si>
    <t>OD PRODAJE</t>
  </si>
  <si>
    <t>NEF. IMOVINE</t>
  </si>
  <si>
    <t>1.</t>
  </si>
  <si>
    <t>2.</t>
  </si>
  <si>
    <t>Dječji vrtić Pčelica</t>
  </si>
  <si>
    <t>3.</t>
  </si>
  <si>
    <t>4.</t>
  </si>
  <si>
    <t>Gradska knjižnica Slavko Kolar</t>
  </si>
  <si>
    <t>5.</t>
  </si>
  <si>
    <t>Javna vatrogasna postrojba</t>
  </si>
  <si>
    <t>POTRAŽIVANJA UKUPNO:</t>
  </si>
  <si>
    <t>5.  STANJE OBVEZA</t>
  </si>
  <si>
    <t>DOSPJELE</t>
  </si>
  <si>
    <t>NEDOSPJELE</t>
  </si>
  <si>
    <t>UKUPNE</t>
  </si>
  <si>
    <t>OBVEZE</t>
  </si>
  <si>
    <t>OBVEZE UKUPNO:</t>
  </si>
  <si>
    <t>Nedospjele obveze u najvećem dijelu se odnose na obveze za primljene predujmove,</t>
  </si>
  <si>
    <t>s osnova provođenja projekata  Grada Čazme:</t>
  </si>
  <si>
    <t>6. STANJE POTENCIJALNIH OBVEZA PO OSNOVI SUDSKIH POSTUPAKA</t>
  </si>
  <si>
    <t xml:space="preserve">Grad Čazma nema pokrenutih sporova kao tuženik, te nema potencijalnih obveza </t>
  </si>
  <si>
    <t>po osnovi sudskih postupaka grada i proračunskih korisnika.</t>
  </si>
  <si>
    <t>ZA 2020. GODINU</t>
  </si>
  <si>
    <t>IZVRŠENJE PRIHODA I PRIMITAKA ZA RAZDOBLJE 01-06/2020. GODINE</t>
  </si>
  <si>
    <t>U ODNOSU NA RAZDOBLJE 01-06/2019. GODINE:</t>
  </si>
  <si>
    <t xml:space="preserve">                                                   PRIHODI </t>
  </si>
  <si>
    <t>Prihodi od poreza ostvareni su u ukupnom iznosu 9.242.384kn, što je 44,71 % u</t>
  </si>
  <si>
    <t xml:space="preserve">odnosu na plan za 2020. godinu, odnosno 84,38 % u odnosu na izvršenje promatranog </t>
  </si>
  <si>
    <t>razdoblja 2019. godine, a odnose se na:</t>
  </si>
  <si>
    <t>ostvaren u iznosu 8.992.006 kn, što je 45,85 %</t>
  </si>
  <si>
    <t>u odnosu na plan za 2020. godinu, odnosno 85,93 % u odnosu na izvršenje 2019.</t>
  </si>
  <si>
    <t>Porezi na imovinu ostvareni su u iznosu od 171.284 kn što je 21,41 % u odnosu na</t>
  </si>
  <si>
    <t>plan za 2020.  godinu, odnosno 43,78 % u odnosu na izvršenje 2019. godine</t>
  </si>
  <si>
    <t xml:space="preserve">Porezi na robu i usluge ostvareni su u iznosu od 79.094 kn, što je  31,64 % u odnosu </t>
  </si>
  <si>
    <t>na plan za 2020. godinu, a 81,55 % u odnosu na izvršenje promatranog razdoblja</t>
  </si>
  <si>
    <t xml:space="preserve">Do smanjenja prihoda od poreza došlo je temeljem novih zakonskih propisa, </t>
  </si>
  <si>
    <t xml:space="preserve">i poticajnih mjera za pomoć gospodarstvu u svrhu smanjenja krize, te oslobađanja i odgode </t>
  </si>
  <si>
    <t>plaćanja poreza.</t>
  </si>
  <si>
    <t>odnosno 131,32 % u odnosu na izvršenje promatranog razdoblja prethodne godine,</t>
  </si>
  <si>
    <t>kompenzacijske mjere</t>
  </si>
  <si>
    <t>su u ukupnom iznosu od 4.860.521 kn, što je 11,71 % od planiranog iznosa za 2020. godinu,</t>
  </si>
  <si>
    <t>U izvještajnom razdoblju nisu ostvareni primici od financijske imovine ni kod jednog</t>
  </si>
  <si>
    <t>proračunskog korisnika, a isto tako ni Grad Čazma nema kreditnih zaduženja.</t>
  </si>
  <si>
    <t>IZVRŠENJE RASHODA I IZDATAKA ZA RAZDOBLJE 01-06/2020. GODINE</t>
  </si>
  <si>
    <t xml:space="preserve">                            2020.                                 2019.</t>
  </si>
  <si>
    <t>za pokriće u narednom razdoblju u iznosu od 1.619.575 kuna.</t>
  </si>
  <si>
    <t>UTVRĐIVANJE REZULTATA POSLOVANJA</t>
  </si>
  <si>
    <t>UKUPNO PRIHODI I PRIMICI</t>
  </si>
  <si>
    <t>UKUPNO RASHODI I IZDACI</t>
  </si>
  <si>
    <t>VIŠAK PRIHODA</t>
  </si>
  <si>
    <t>MANJAK PRIHODA</t>
  </si>
  <si>
    <t>VIŠAK PRIHODA PRENESENI</t>
  </si>
  <si>
    <t>MANJAK PRIHODA PRENESENI</t>
  </si>
  <si>
    <t>VIŠAK PRIHODA RASP.U SLIJEDEĆEM RAZDOBLJU</t>
  </si>
  <si>
    <t>MANJAK PRIHODA ZA POKRIĆE U SLIJEDEĆEM RAZDOBLJU</t>
  </si>
  <si>
    <t>GRAD</t>
  </si>
  <si>
    <t>DV</t>
  </si>
  <si>
    <t>CZK</t>
  </si>
  <si>
    <t>JVP</t>
  </si>
  <si>
    <t>GK</t>
  </si>
  <si>
    <t>IZRAVNANJE</t>
  </si>
  <si>
    <t>REZULTAT  TEKUĆE GODINE</t>
  </si>
  <si>
    <t>REZULTAT PRENESENI</t>
  </si>
  <si>
    <t>REZULTAT NA KRAJU IZVJEŠTAJNOG RAZDOBLJA:</t>
  </si>
  <si>
    <t xml:space="preserve"> -  Čazma Natura         - OBVEZE ZA PREDUJMOVE</t>
  </si>
  <si>
    <t xml:space="preserve">                                          - OBVEZE ZA EU PREDUJMOVE</t>
  </si>
  <si>
    <t xml:space="preserve"> -  Zaželi - Uključi se,  -OBVEZE ZA PREDUJMOVE</t>
  </si>
  <si>
    <t xml:space="preserve">                                           -OBVEZE ZA EU PREDUJMOVE</t>
  </si>
  <si>
    <t>te obveze za financijsku imovinu za provođenje projekata Dječjeg vrtića Pčelica Čazma.</t>
  </si>
  <si>
    <t xml:space="preserve"> </t>
  </si>
  <si>
    <t xml:space="preserve"> Gradsko vijeće grada Čazme na  22.  sjednici održanoj  14.10.2020.  godine, donijelo je</t>
  </si>
  <si>
    <t>KLASA:        400-08/19-01/2</t>
  </si>
  <si>
    <t>URBROJ:     2110-01-02/20-35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</si>
</sst>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2" fontId="5" fillId="0" borderId="1">
      <alignment horizontal="center"/>
    </xf>
  </cellStyleXfs>
  <cellXfs count="27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4" fontId="0" fillId="3" borderId="1" xfId="0" applyNumberForma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2" xfId="0" applyFont="1" applyFill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0" fillId="2" borderId="1" xfId="0" applyFill="1" applyBorder="1"/>
    <xf numFmtId="4" fontId="0" fillId="2" borderId="1" xfId="0" applyNumberFormat="1" applyFill="1" applyBorder="1"/>
    <xf numFmtId="0" fontId="0" fillId="2" borderId="0" xfId="0" applyFill="1"/>
    <xf numFmtId="0" fontId="0" fillId="2" borderId="1" xfId="0" applyFont="1" applyFill="1" applyBorder="1"/>
    <xf numFmtId="4" fontId="0" fillId="2" borderId="1" xfId="0" applyNumberFormat="1" applyFont="1" applyFill="1" applyBorder="1"/>
    <xf numFmtId="0" fontId="0" fillId="2" borderId="0" xfId="0" applyFont="1" applyFill="1"/>
    <xf numFmtId="0" fontId="3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/>
    <xf numFmtId="0" fontId="4" fillId="0" borderId="1" xfId="0" applyFont="1" applyBorder="1"/>
    <xf numFmtId="4" fontId="1" fillId="0" borderId="1" xfId="0" applyNumberFormat="1" applyFont="1" applyBorder="1"/>
    <xf numFmtId="49" fontId="4" fillId="0" borderId="3" xfId="0" applyNumberFormat="1" applyFont="1" applyBorder="1"/>
    <xf numFmtId="0" fontId="4" fillId="0" borderId="3" xfId="0" applyFont="1" applyBorder="1"/>
    <xf numFmtId="49" fontId="4" fillId="0" borderId="0" xfId="0" applyNumberFormat="1" applyFont="1"/>
    <xf numFmtId="0" fontId="4" fillId="0" borderId="0" xfId="0" applyFont="1"/>
    <xf numFmtId="4" fontId="1" fillId="0" borderId="0" xfId="0" applyNumberFormat="1" applyFont="1"/>
    <xf numFmtId="49" fontId="4" fillId="0" borderId="4" xfId="0" applyNumberFormat="1" applyFont="1" applyBorder="1"/>
    <xf numFmtId="49" fontId="4" fillId="0" borderId="5" xfId="0" applyNumberFormat="1" applyFont="1" applyBorder="1"/>
    <xf numFmtId="0" fontId="4" fillId="0" borderId="5" xfId="0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4" fillId="0" borderId="8" xfId="0" applyNumberFormat="1" applyFont="1" applyBorder="1"/>
    <xf numFmtId="49" fontId="4" fillId="0" borderId="9" xfId="0" applyNumberFormat="1" applyFont="1" applyBorder="1"/>
    <xf numFmtId="49" fontId="4" fillId="0" borderId="11" xfId="0" applyNumberFormat="1" applyFont="1" applyBorder="1"/>
    <xf numFmtId="49" fontId="4" fillId="0" borderId="12" xfId="0" applyNumberFormat="1" applyFont="1" applyBorder="1"/>
    <xf numFmtId="0" fontId="4" fillId="0" borderId="13" xfId="0" applyFont="1" applyBorder="1"/>
    <xf numFmtId="49" fontId="4" fillId="0" borderId="2" xfId="0" applyNumberFormat="1" applyFont="1" applyBorder="1"/>
    <xf numFmtId="0" fontId="4" fillId="0" borderId="2" xfId="0" applyFont="1" applyBorder="1"/>
    <xf numFmtId="0" fontId="4" fillId="0" borderId="10" xfId="0" applyFont="1" applyBorder="1"/>
    <xf numFmtId="0" fontId="4" fillId="0" borderId="12" xfId="0" applyFont="1" applyBorder="1"/>
    <xf numFmtId="49" fontId="3" fillId="0" borderId="14" xfId="0" applyNumberFormat="1" applyFont="1" applyBorder="1"/>
    <xf numFmtId="0" fontId="3" fillId="0" borderId="14" xfId="0" applyFont="1" applyBorder="1"/>
    <xf numFmtId="4" fontId="4" fillId="0" borderId="1" xfId="0" applyNumberFormat="1" applyFont="1" applyBorder="1"/>
    <xf numFmtId="49" fontId="4" fillId="0" borderId="14" xfId="0" applyNumberFormat="1" applyFont="1" applyBorder="1"/>
    <xf numFmtId="0" fontId="4" fillId="0" borderId="14" xfId="0" applyFont="1" applyBorder="1"/>
    <xf numFmtId="4" fontId="4" fillId="0" borderId="14" xfId="0" applyNumberFormat="1" applyFont="1" applyBorder="1"/>
    <xf numFmtId="0" fontId="1" fillId="0" borderId="0" xfId="0" applyFont="1" applyBorder="1"/>
    <xf numFmtId="0" fontId="1" fillId="0" borderId="8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right"/>
    </xf>
    <xf numFmtId="0" fontId="1" fillId="0" borderId="19" xfId="0" applyFont="1" applyBorder="1"/>
    <xf numFmtId="0" fontId="1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14" xfId="0" applyFont="1" applyBorder="1"/>
    <xf numFmtId="0" fontId="1" fillId="0" borderId="0" xfId="0" applyFont="1" applyFill="1" applyBorder="1" applyAlignment="1">
      <alignment horizontal="right"/>
    </xf>
    <xf numFmtId="0" fontId="0" fillId="0" borderId="1" xfId="0" applyFont="1" applyBorder="1"/>
    <xf numFmtId="0" fontId="0" fillId="0" borderId="1" xfId="0" applyFont="1" applyFill="1" applyBorder="1"/>
    <xf numFmtId="0" fontId="1" fillId="0" borderId="20" xfId="0" applyFont="1" applyFill="1" applyBorder="1" applyAlignment="1">
      <alignment horizontal="right"/>
    </xf>
    <xf numFmtId="0" fontId="1" fillId="0" borderId="0" xfId="0" applyFont="1" applyFill="1" applyBorder="1"/>
    <xf numFmtId="0" fontId="1" fillId="0" borderId="14" xfId="0" applyFont="1" applyFill="1" applyBorder="1"/>
    <xf numFmtId="0" fontId="1" fillId="0" borderId="19" xfId="0" applyFont="1" applyFill="1" applyBorder="1"/>
    <xf numFmtId="4" fontId="5" fillId="0" borderId="0" xfId="0" applyNumberFormat="1" applyFont="1"/>
    <xf numFmtId="4" fontId="3" fillId="0" borderId="1" xfId="0" applyNumberFormat="1" applyFont="1" applyBorder="1"/>
    <xf numFmtId="4" fontId="3" fillId="0" borderId="0" xfId="0" applyNumberFormat="1" applyFont="1"/>
    <xf numFmtId="4" fontId="1" fillId="0" borderId="19" xfId="0" applyNumberFormat="1" applyFont="1" applyBorder="1"/>
    <xf numFmtId="0" fontId="7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1" fillId="5" borderId="2" xfId="0" applyNumberFormat="1" applyFont="1" applyFill="1" applyBorder="1"/>
    <xf numFmtId="49" fontId="4" fillId="0" borderId="21" xfId="0" applyNumberFormat="1" applyFont="1" applyBorder="1"/>
    <xf numFmtId="0" fontId="4" fillId="0" borderId="21" xfId="0" applyFont="1" applyBorder="1"/>
    <xf numFmtId="49" fontId="3" fillId="0" borderId="16" xfId="0" applyNumberFormat="1" applyFont="1" applyBorder="1"/>
    <xf numFmtId="49" fontId="3" fillId="0" borderId="22" xfId="0" applyNumberFormat="1" applyFont="1" applyBorder="1"/>
    <xf numFmtId="0" fontId="3" fillId="0" borderId="24" xfId="0" applyFont="1" applyBorder="1"/>
    <xf numFmtId="0" fontId="0" fillId="0" borderId="0" xfId="0" applyBorder="1"/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49" fontId="1" fillId="3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0" fillId="0" borderId="1" xfId="0" applyFill="1" applyBorder="1"/>
    <xf numFmtId="49" fontId="1" fillId="5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0" fontId="0" fillId="0" borderId="0" xfId="0" applyFont="1" applyBorder="1"/>
    <xf numFmtId="4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49" fontId="0" fillId="0" borderId="0" xfId="0" applyNumberFormat="1" applyFont="1" applyBorder="1"/>
    <xf numFmtId="4" fontId="0" fillId="0" borderId="0" xfId="0" applyNumberFormat="1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8" fillId="0" borderId="0" xfId="0" applyFont="1"/>
    <xf numFmtId="0" fontId="2" fillId="0" borderId="16" xfId="0" applyFont="1" applyBorder="1"/>
    <xf numFmtId="0" fontId="2" fillId="0" borderId="22" xfId="0" applyFont="1" applyBorder="1"/>
    <xf numFmtId="49" fontId="1" fillId="0" borderId="0" xfId="0" applyNumberFormat="1" applyFont="1"/>
    <xf numFmtId="3" fontId="3" fillId="0" borderId="1" xfId="0" applyNumberFormat="1" applyFont="1" applyBorder="1"/>
    <xf numFmtId="3" fontId="4" fillId="0" borderId="1" xfId="0" applyNumberFormat="1" applyFont="1" applyBorder="1"/>
    <xf numFmtId="0" fontId="0" fillId="0" borderId="0" xfId="0" applyFont="1" applyAlignment="1">
      <alignment horizontal="center"/>
    </xf>
    <xf numFmtId="0" fontId="0" fillId="6" borderId="1" xfId="0" applyFill="1" applyBorder="1"/>
    <xf numFmtId="4" fontId="0" fillId="6" borderId="1" xfId="0" applyNumberFormat="1" applyFill="1" applyBorder="1"/>
    <xf numFmtId="3" fontId="0" fillId="0" borderId="0" xfId="0" applyNumberFormat="1"/>
    <xf numFmtId="3" fontId="4" fillId="0" borderId="1" xfId="0" applyNumberFormat="1" applyFont="1" applyBorder="1" applyAlignment="1">
      <alignment horizontal="center"/>
    </xf>
    <xf numFmtId="3" fontId="0" fillId="6" borderId="1" xfId="0" applyNumberFormat="1" applyFill="1" applyBorder="1"/>
    <xf numFmtId="3" fontId="0" fillId="0" borderId="1" xfId="0" applyNumberFormat="1" applyBorder="1"/>
    <xf numFmtId="3" fontId="0" fillId="3" borderId="1" xfId="0" applyNumberFormat="1" applyFill="1" applyBorder="1"/>
    <xf numFmtId="3" fontId="0" fillId="2" borderId="1" xfId="0" applyNumberFormat="1" applyFill="1" applyBorder="1"/>
    <xf numFmtId="3" fontId="1" fillId="4" borderId="1" xfId="0" applyNumberFormat="1" applyFont="1" applyFill="1" applyBorder="1"/>
    <xf numFmtId="3" fontId="1" fillId="5" borderId="2" xfId="0" applyNumberFormat="1" applyFont="1" applyFill="1" applyBorder="1"/>
    <xf numFmtId="0" fontId="0" fillId="0" borderId="0" xfId="0" applyFont="1" applyAlignment="1">
      <alignment horizontal="right"/>
    </xf>
    <xf numFmtId="0" fontId="0" fillId="7" borderId="1" xfId="0" applyFill="1" applyBorder="1"/>
    <xf numFmtId="4" fontId="0" fillId="7" borderId="1" xfId="0" applyNumberFormat="1" applyFill="1" applyBorder="1"/>
    <xf numFmtId="3" fontId="1" fillId="0" borderId="1" xfId="0" applyNumberFormat="1" applyFont="1" applyBorder="1"/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Border="1"/>
    <xf numFmtId="4" fontId="0" fillId="0" borderId="1" xfId="0" applyNumberFormat="1" applyBorder="1"/>
    <xf numFmtId="0" fontId="3" fillId="0" borderId="1" xfId="0" applyFont="1" applyBorder="1"/>
    <xf numFmtId="49" fontId="3" fillId="0" borderId="1" xfId="0" applyNumberFormat="1" applyFont="1" applyBorder="1"/>
    <xf numFmtId="0" fontId="0" fillId="0" borderId="0" xfId="0" applyBorder="1"/>
    <xf numFmtId="49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4" fontId="3" fillId="0" borderId="19" xfId="0" applyNumberFormat="1" applyFont="1" applyBorder="1"/>
    <xf numFmtId="2" fontId="5" fillId="0" borderId="0" xfId="1" applyBorder="1">
      <alignment horizontal="center"/>
    </xf>
    <xf numFmtId="49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6" xfId="0" applyNumberFormat="1" applyFont="1" applyBorder="1"/>
    <xf numFmtId="49" fontId="3" fillId="0" borderId="28" xfId="0" applyNumberFormat="1" applyFont="1" applyBorder="1"/>
    <xf numFmtId="0" fontId="3" fillId="0" borderId="29" xfId="0" applyFont="1" applyBorder="1"/>
    <xf numFmtId="0" fontId="1" fillId="0" borderId="0" xfId="0" applyFont="1" applyAlignment="1"/>
    <xf numFmtId="4" fontId="0" fillId="0" borderId="1" xfId="0" applyNumberFormat="1" applyBorder="1" applyAlignment="1">
      <alignment horizontal="right"/>
    </xf>
    <xf numFmtId="49" fontId="0" fillId="2" borderId="1" xfId="0" applyNumberFormat="1" applyFont="1" applyFill="1" applyBorder="1"/>
    <xf numFmtId="49" fontId="1" fillId="0" borderId="14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2" fontId="5" fillId="0" borderId="1" xfId="0" applyNumberFormat="1" applyFont="1" applyBorder="1"/>
    <xf numFmtId="2" fontId="3" fillId="0" borderId="1" xfId="0" applyNumberFormat="1" applyFont="1" applyBorder="1"/>
    <xf numFmtId="49" fontId="4" fillId="0" borderId="14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right"/>
    </xf>
    <xf numFmtId="0" fontId="4" fillId="3" borderId="2" xfId="0" applyFont="1" applyFill="1" applyBorder="1"/>
    <xf numFmtId="4" fontId="4" fillId="3" borderId="2" xfId="0" applyNumberFormat="1" applyFont="1" applyFill="1" applyBorder="1" applyAlignment="1">
      <alignment horizontal="right"/>
    </xf>
    <xf numFmtId="4" fontId="9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left"/>
    </xf>
    <xf numFmtId="3" fontId="0" fillId="0" borderId="1" xfId="0" applyNumberFormat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3" fontId="0" fillId="0" borderId="0" xfId="0" applyNumberFormat="1" applyFill="1"/>
    <xf numFmtId="3" fontId="4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Fill="1" applyBorder="1"/>
    <xf numFmtId="4" fontId="1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4" fontId="1" fillId="0" borderId="2" xfId="0" applyNumberFormat="1" applyFont="1" applyFill="1" applyBorder="1"/>
    <xf numFmtId="3" fontId="9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/>
    <xf numFmtId="0" fontId="3" fillId="0" borderId="0" xfId="0" applyFont="1" applyAlignment="1">
      <alignment horizontal="left"/>
    </xf>
    <xf numFmtId="4" fontId="9" fillId="0" borderId="14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4" fontId="1" fillId="0" borderId="2" xfId="0" applyNumberFormat="1" applyFont="1" applyFill="1" applyBorder="1" applyAlignment="1">
      <alignment horizontal="right"/>
    </xf>
    <xf numFmtId="2" fontId="0" fillId="0" borderId="19" xfId="0" applyNumberFormat="1" applyFont="1" applyBorder="1"/>
    <xf numFmtId="164" fontId="0" fillId="0" borderId="19" xfId="0" applyNumberFormat="1" applyFont="1" applyBorder="1"/>
    <xf numFmtId="0" fontId="1" fillId="0" borderId="0" xfId="0" applyFont="1" applyAlignment="1">
      <alignment horizontal="left"/>
    </xf>
    <xf numFmtId="0" fontId="1" fillId="2" borderId="1" xfId="0" applyFont="1" applyFill="1" applyBorder="1"/>
    <xf numFmtId="2" fontId="0" fillId="0" borderId="1" xfId="0" applyNumberFormat="1" applyBorder="1"/>
    <xf numFmtId="2" fontId="1" fillId="0" borderId="1" xfId="0" applyNumberFormat="1" applyFont="1" applyBorder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9" fontId="0" fillId="0" borderId="0" xfId="0" applyNumberFormat="1" applyAlignment="1">
      <alignment horizontal="right"/>
    </xf>
    <xf numFmtId="0" fontId="12" fillId="0" borderId="0" xfId="0" applyFont="1" applyAlignment="1">
      <alignment horizontal="right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" xfId="0" applyFont="1" applyBorder="1"/>
    <xf numFmtId="3" fontId="1" fillId="0" borderId="2" xfId="0" applyNumberFormat="1" applyFont="1" applyBorder="1"/>
    <xf numFmtId="0" fontId="1" fillId="0" borderId="11" xfId="0" applyFont="1" applyBorder="1"/>
    <xf numFmtId="0" fontId="1" fillId="0" borderId="12" xfId="0" applyFont="1" applyBorder="1"/>
    <xf numFmtId="3" fontId="1" fillId="0" borderId="13" xfId="0" applyNumberFormat="1" applyFont="1" applyBorder="1"/>
    <xf numFmtId="0" fontId="16" fillId="0" borderId="0" xfId="0" applyFont="1"/>
    <xf numFmtId="4" fontId="16" fillId="0" borderId="0" xfId="0" applyNumberFormat="1" applyFont="1"/>
    <xf numFmtId="49" fontId="16" fillId="0" borderId="0" xfId="0" applyNumberFormat="1" applyFont="1"/>
    <xf numFmtId="3" fontId="16" fillId="0" borderId="0" xfId="0" applyNumberFormat="1" applyFont="1"/>
    <xf numFmtId="0" fontId="15" fillId="0" borderId="0" xfId="0" applyFont="1"/>
    <xf numFmtId="4" fontId="15" fillId="0" borderId="0" xfId="0" applyNumberFormat="1" applyFont="1"/>
    <xf numFmtId="0" fontId="15" fillId="0" borderId="0" xfId="0" applyFont="1" applyAlignment="1"/>
    <xf numFmtId="4" fontId="15" fillId="0" borderId="0" xfId="0" applyNumberFormat="1" applyFont="1" applyAlignment="1"/>
    <xf numFmtId="4" fontId="9" fillId="0" borderId="0" xfId="0" applyNumberFormat="1" applyFont="1"/>
    <xf numFmtId="4" fontId="17" fillId="0" borderId="0" xfId="0" applyNumberFormat="1" applyFont="1"/>
    <xf numFmtId="2" fontId="17" fillId="0" borderId="0" xfId="0" applyNumberFormat="1" applyFont="1"/>
    <xf numFmtId="2" fontId="9" fillId="0" borderId="0" xfId="0" applyNumberFormat="1" applyFont="1"/>
    <xf numFmtId="1" fontId="9" fillId="0" borderId="14" xfId="0" applyNumberFormat="1" applyFont="1" applyBorder="1" applyAlignment="1">
      <alignment horizontal="center"/>
    </xf>
    <xf numFmtId="1" fontId="9" fillId="0" borderId="19" xfId="0" applyNumberFormat="1" applyFont="1" applyBorder="1" applyAlignment="1">
      <alignment horizontal="center"/>
    </xf>
    <xf numFmtId="1" fontId="17" fillId="0" borderId="20" xfId="0" applyNumberFormat="1" applyFont="1" applyBorder="1" applyAlignment="1">
      <alignment horizontal="center"/>
    </xf>
    <xf numFmtId="4" fontId="17" fillId="0" borderId="1" xfId="0" applyNumberFormat="1" applyFont="1" applyBorder="1"/>
    <xf numFmtId="1" fontId="17" fillId="0" borderId="1" xfId="0" applyNumberFormat="1" applyFont="1" applyBorder="1" applyAlignment="1">
      <alignment horizontal="center"/>
    </xf>
    <xf numFmtId="1" fontId="17" fillId="0" borderId="14" xfId="0" applyNumberFormat="1" applyFont="1" applyBorder="1" applyAlignment="1">
      <alignment horizontal="center"/>
    </xf>
    <xf numFmtId="1" fontId="17" fillId="0" borderId="28" xfId="0" applyNumberFormat="1" applyFont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" fontId="17" fillId="0" borderId="25" xfId="0" applyNumberFormat="1" applyFont="1" applyBorder="1" applyAlignment="1">
      <alignment horizontal="center"/>
    </xf>
    <xf numFmtId="1" fontId="17" fillId="0" borderId="19" xfId="0" applyNumberFormat="1" applyFont="1" applyBorder="1" applyAlignment="1">
      <alignment horizontal="center"/>
    </xf>
    <xf numFmtId="4" fontId="17" fillId="0" borderId="19" xfId="0" applyNumberFormat="1" applyFont="1" applyBorder="1"/>
    <xf numFmtId="4" fontId="9" fillId="0" borderId="15" xfId="0" applyNumberFormat="1" applyFont="1" applyBorder="1"/>
    <xf numFmtId="4" fontId="9" fillId="0" borderId="5" xfId="0" applyNumberFormat="1" applyFont="1" applyBorder="1"/>
    <xf numFmtId="4" fontId="9" fillId="0" borderId="4" xfId="0" applyNumberFormat="1" applyFont="1" applyBorder="1"/>
    <xf numFmtId="4" fontId="9" fillId="0" borderId="30" xfId="0" applyNumberFormat="1" applyFont="1" applyBorder="1"/>
    <xf numFmtId="4" fontId="9" fillId="0" borderId="16" xfId="0" applyNumberFormat="1" applyFont="1" applyBorder="1"/>
    <xf numFmtId="4" fontId="9" fillId="0" borderId="1" xfId="0" applyNumberFormat="1" applyFont="1" applyBorder="1"/>
    <xf numFmtId="4" fontId="9" fillId="0" borderId="6" xfId="0" applyNumberFormat="1" applyFont="1" applyBorder="1"/>
    <xf numFmtId="4" fontId="9" fillId="0" borderId="31" xfId="0" applyNumberFormat="1" applyFont="1" applyBorder="1"/>
    <xf numFmtId="4" fontId="9" fillId="0" borderId="17" xfId="0" applyNumberFormat="1" applyFont="1" applyBorder="1"/>
    <xf numFmtId="4" fontId="9" fillId="0" borderId="3" xfId="0" applyNumberFormat="1" applyFont="1" applyBorder="1"/>
    <xf numFmtId="4" fontId="9" fillId="0" borderId="7" xfId="0" applyNumberFormat="1" applyFont="1" applyBorder="1"/>
    <xf numFmtId="4" fontId="9" fillId="0" borderId="32" xfId="0" applyNumberFormat="1" applyFont="1" applyBorder="1"/>
    <xf numFmtId="4" fontId="9" fillId="0" borderId="2" xfId="0" applyNumberFormat="1" applyFont="1" applyBorder="1"/>
    <xf numFmtId="4" fontId="17" fillId="0" borderId="0" xfId="0" applyNumberFormat="1" applyFont="1" applyBorder="1"/>
    <xf numFmtId="4" fontId="9" fillId="0" borderId="0" xfId="0" applyNumberFormat="1" applyFont="1" applyBorder="1"/>
    <xf numFmtId="0" fontId="17" fillId="0" borderId="0" xfId="0" applyFont="1"/>
    <xf numFmtId="4" fontId="17" fillId="0" borderId="23" xfId="0" applyNumberFormat="1" applyFont="1" applyBorder="1"/>
    <xf numFmtId="3" fontId="9" fillId="0" borderId="16" xfId="0" applyNumberFormat="1" applyFont="1" applyBorder="1"/>
    <xf numFmtId="3" fontId="9" fillId="0" borderId="17" xfId="0" applyNumberFormat="1" applyFont="1" applyBorder="1"/>
    <xf numFmtId="4" fontId="17" fillId="0" borderId="25" xfId="0" applyNumberFormat="1" applyFont="1" applyBorder="1"/>
    <xf numFmtId="4" fontId="9" fillId="0" borderId="13" xfId="0" applyNumberFormat="1" applyFont="1" applyBorder="1"/>
    <xf numFmtId="4" fontId="9" fillId="0" borderId="12" xfId="0" applyNumberFormat="1" applyFont="1" applyBorder="1"/>
    <xf numFmtId="2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4" fontId="17" fillId="0" borderId="2" xfId="0" applyNumberFormat="1" applyFont="1" applyBorder="1"/>
    <xf numFmtId="4" fontId="9" fillId="0" borderId="14" xfId="0" applyNumberFormat="1" applyFont="1" applyBorder="1"/>
    <xf numFmtId="3" fontId="9" fillId="0" borderId="18" xfId="0" applyNumberFormat="1" applyFont="1" applyBorder="1"/>
    <xf numFmtId="4" fontId="9" fillId="0" borderId="9" xfId="0" applyNumberFormat="1" applyFont="1" applyBorder="1"/>
    <xf numFmtId="4" fontId="9" fillId="0" borderId="10" xfId="0" applyNumberFormat="1" applyFont="1" applyBorder="1"/>
    <xf numFmtId="4" fontId="12" fillId="0" borderId="1" xfId="0" applyNumberFormat="1" applyFont="1" applyBorder="1"/>
    <xf numFmtId="4" fontId="9" fillId="0" borderId="35" xfId="0" applyNumberFormat="1" applyFont="1" applyBorder="1"/>
    <xf numFmtId="4" fontId="9" fillId="0" borderId="19" xfId="0" applyNumberFormat="1" applyFont="1" applyBorder="1" applyAlignment="1">
      <alignment horizontal="center"/>
    </xf>
    <xf numFmtId="4" fontId="9" fillId="0" borderId="25" xfId="0" applyNumberFormat="1" applyFont="1" applyBorder="1"/>
    <xf numFmtId="4" fontId="9" fillId="0" borderId="27" xfId="0" applyNumberFormat="1" applyFont="1" applyBorder="1"/>
    <xf numFmtId="4" fontId="17" fillId="0" borderId="13" xfId="0" applyNumberFormat="1" applyFont="1" applyBorder="1"/>
    <xf numFmtId="49" fontId="4" fillId="0" borderId="19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</cellXfs>
  <cellStyles count="2">
    <cellStyle name="Normalno" xfId="0" builtinId="0"/>
    <cellStyle name="Stil 1" xfId="1" xr:uid="{841C3541-DA74-47FC-A4C4-B89A482E59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Struktura prihoda i p</a:t>
            </a:r>
            <a:r>
              <a:rPr lang="hr-HR"/>
              <a:t>r</a:t>
            </a:r>
            <a:r>
              <a:rPr lang="en-US"/>
              <a:t>imitaka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8B3-4A80-9C38-AC0F1E83A5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8B3-4A80-9C38-AC0F1E83A5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8B3-4A80-9C38-AC0F1E83A5BC}"/>
              </c:ext>
            </c:extLst>
          </c:dPt>
          <c:cat>
            <c:multiLvlStrRef>
              <c:f>'[2]OBRAZLOŽENJE GODIŠNJEG OBRAČUNA'!$A$55:$B$57</c:f>
              <c:multiLvlStrCache>
                <c:ptCount val="3"/>
                <c:lvl>
                  <c:pt idx="0">
                    <c:v>PRIHODI POSLOVANJA</c:v>
                  </c:pt>
                  <c:pt idx="1">
                    <c:v>PRIMICI OD PRODAJE NEFINANCIJSKE IMOVINE</c:v>
                  </c:pt>
                  <c:pt idx="2">
                    <c:v>PRIMICI OD FINANCIJSKE IMOVINE</c:v>
                  </c:pt>
                </c:lvl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</c:lvl>
              </c:multiLvlStrCache>
            </c:multiLvlStrRef>
          </c:cat>
          <c:val>
            <c:numRef>
              <c:f>'[2]OBRAZLOŽENJE GODIŠNJEG OBRAČUNA'!$C$55:$C$57</c:f>
              <c:numCache>
                <c:formatCode>General</c:formatCode>
                <c:ptCount val="3"/>
                <c:pt idx="0">
                  <c:v>76890880</c:v>
                </c:pt>
                <c:pt idx="1">
                  <c:v>900100</c:v>
                </c:pt>
                <c:pt idx="2">
                  <c:v>3125000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B3-4A80-9C38-AC0F1E83A5B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68B3-4A80-9C38-AC0F1E83A5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68B3-4A80-9C38-AC0F1E83A5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68B3-4A80-9C38-AC0F1E83A5BC}"/>
              </c:ext>
            </c:extLst>
          </c:dPt>
          <c:cat>
            <c:multiLvlStrRef>
              <c:f>'[2]OBRAZLOŽENJE GODIŠNJEG OBRAČUNA'!$A$55:$B$57</c:f>
              <c:multiLvlStrCache>
                <c:ptCount val="3"/>
                <c:lvl>
                  <c:pt idx="0">
                    <c:v>PRIHODI POSLOVANJA</c:v>
                  </c:pt>
                  <c:pt idx="1">
                    <c:v>PRIMICI OD PRODAJE NEFINANCIJSKE IMOVINE</c:v>
                  </c:pt>
                  <c:pt idx="2">
                    <c:v>PRIMICI OD FINANCIJSKE IMOVINE</c:v>
                  </c:pt>
                </c:lvl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</c:lvl>
              </c:multiLvlStrCache>
            </c:multiLvlStrRef>
          </c:cat>
          <c:val>
            <c:numRef>
              <c:f>'[2]OBRAZLOŽENJE GODIŠNJEG OBRAČUNA'!$D$55:$D$57</c:f>
              <c:numCache>
                <c:formatCode>General</c:formatCode>
                <c:ptCount val="3"/>
                <c:pt idx="0">
                  <c:v>18865117</c:v>
                </c:pt>
                <c:pt idx="1">
                  <c:v>176890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8B3-4A80-9C38-AC0F1E83A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PLAN/IZVRŠENJE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OBRAZLOŽENJE!$J$13:$J$35</c:f>
              <c:numCache>
                <c:formatCode>General</c:formatCode>
                <c:ptCount val="23"/>
                <c:pt idx="0">
                  <c:v>611</c:v>
                </c:pt>
                <c:pt idx="1">
                  <c:v>613</c:v>
                </c:pt>
                <c:pt idx="2">
                  <c:v>614</c:v>
                </c:pt>
                <c:pt idx="3">
                  <c:v>632</c:v>
                </c:pt>
                <c:pt idx="4">
                  <c:v>633</c:v>
                </c:pt>
                <c:pt idx="5">
                  <c:v>634</c:v>
                </c:pt>
                <c:pt idx="6">
                  <c:v>635</c:v>
                </c:pt>
                <c:pt idx="7">
                  <c:v>636</c:v>
                </c:pt>
                <c:pt idx="8">
                  <c:v>638</c:v>
                </c:pt>
                <c:pt idx="9">
                  <c:v>641</c:v>
                </c:pt>
                <c:pt idx="10">
                  <c:v>642</c:v>
                </c:pt>
                <c:pt idx="11">
                  <c:v>651</c:v>
                </c:pt>
                <c:pt idx="12">
                  <c:v>652</c:v>
                </c:pt>
                <c:pt idx="13">
                  <c:v>653</c:v>
                </c:pt>
                <c:pt idx="14">
                  <c:v>661</c:v>
                </c:pt>
                <c:pt idx="15">
                  <c:v>663</c:v>
                </c:pt>
                <c:pt idx="16">
                  <c:v>681</c:v>
                </c:pt>
                <c:pt idx="17">
                  <c:v>683</c:v>
                </c:pt>
                <c:pt idx="18">
                  <c:v>711</c:v>
                </c:pt>
                <c:pt idx="19">
                  <c:v>721</c:v>
                </c:pt>
                <c:pt idx="20">
                  <c:v>724</c:v>
                </c:pt>
                <c:pt idx="21">
                  <c:v>816</c:v>
                </c:pt>
                <c:pt idx="22">
                  <c:v>842</c:v>
                </c:pt>
              </c:numCache>
            </c:numRef>
          </c:cat>
          <c:val>
            <c:numRef>
              <c:f>OBRAZLOŽENJE!$K$13:$K$35</c:f>
            </c:numRef>
          </c:val>
          <c:extLst>
            <c:ext xmlns:c16="http://schemas.microsoft.com/office/drawing/2014/chart" uri="{C3380CC4-5D6E-409C-BE32-E72D297353CC}">
              <c16:uniqueId val="{00000000-DF2B-45BA-AB0F-65C284FE18F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OBRAZLOŽENJE!$J$13:$J$35</c:f>
              <c:numCache>
                <c:formatCode>General</c:formatCode>
                <c:ptCount val="23"/>
                <c:pt idx="0">
                  <c:v>611</c:v>
                </c:pt>
                <c:pt idx="1">
                  <c:v>613</c:v>
                </c:pt>
                <c:pt idx="2">
                  <c:v>614</c:v>
                </c:pt>
                <c:pt idx="3">
                  <c:v>632</c:v>
                </c:pt>
                <c:pt idx="4">
                  <c:v>633</c:v>
                </c:pt>
                <c:pt idx="5">
                  <c:v>634</c:v>
                </c:pt>
                <c:pt idx="6">
                  <c:v>635</c:v>
                </c:pt>
                <c:pt idx="7">
                  <c:v>636</c:v>
                </c:pt>
                <c:pt idx="8">
                  <c:v>638</c:v>
                </c:pt>
                <c:pt idx="9">
                  <c:v>641</c:v>
                </c:pt>
                <c:pt idx="10">
                  <c:v>642</c:v>
                </c:pt>
                <c:pt idx="11">
                  <c:v>651</c:v>
                </c:pt>
                <c:pt idx="12">
                  <c:v>652</c:v>
                </c:pt>
                <c:pt idx="13">
                  <c:v>653</c:v>
                </c:pt>
                <c:pt idx="14">
                  <c:v>661</c:v>
                </c:pt>
                <c:pt idx="15">
                  <c:v>663</c:v>
                </c:pt>
                <c:pt idx="16">
                  <c:v>681</c:v>
                </c:pt>
                <c:pt idx="17">
                  <c:v>683</c:v>
                </c:pt>
                <c:pt idx="18">
                  <c:v>711</c:v>
                </c:pt>
                <c:pt idx="19">
                  <c:v>721</c:v>
                </c:pt>
                <c:pt idx="20">
                  <c:v>724</c:v>
                </c:pt>
                <c:pt idx="21">
                  <c:v>816</c:v>
                </c:pt>
                <c:pt idx="22">
                  <c:v>842</c:v>
                </c:pt>
              </c:numCache>
            </c:numRef>
          </c:cat>
          <c:val>
            <c:numRef>
              <c:f>OBRAZLOŽENJE!$L$13:$L$35</c:f>
              <c:numCache>
                <c:formatCode>#,##0.00</c:formatCode>
                <c:ptCount val="23"/>
                <c:pt idx="0">
                  <c:v>19622653</c:v>
                </c:pt>
                <c:pt idx="1">
                  <c:v>800000</c:v>
                </c:pt>
                <c:pt idx="2">
                  <c:v>250000</c:v>
                </c:pt>
                <c:pt idx="3">
                  <c:v>4000000</c:v>
                </c:pt>
                <c:pt idx="4">
                  <c:v>10000000</c:v>
                </c:pt>
                <c:pt idx="5">
                  <c:v>100000</c:v>
                </c:pt>
                <c:pt idx="6">
                  <c:v>2100000</c:v>
                </c:pt>
                <c:pt idx="7">
                  <c:v>298500</c:v>
                </c:pt>
                <c:pt idx="8">
                  <c:v>25000000</c:v>
                </c:pt>
                <c:pt idx="9">
                  <c:v>100000</c:v>
                </c:pt>
                <c:pt idx="10">
                  <c:v>1400000</c:v>
                </c:pt>
                <c:pt idx="11">
                  <c:v>150000</c:v>
                </c:pt>
                <c:pt idx="12">
                  <c:v>3000000</c:v>
                </c:pt>
                <c:pt idx="13">
                  <c:v>4100000</c:v>
                </c:pt>
                <c:pt idx="14">
                  <c:v>315000</c:v>
                </c:pt>
                <c:pt idx="15">
                  <c:v>350000</c:v>
                </c:pt>
                <c:pt idx="16">
                  <c:v>10000</c:v>
                </c:pt>
                <c:pt idx="17">
                  <c:v>200000</c:v>
                </c:pt>
                <c:pt idx="18">
                  <c:v>500000</c:v>
                </c:pt>
                <c:pt idx="19">
                  <c:v>400000</c:v>
                </c:pt>
                <c:pt idx="20">
                  <c:v>100</c:v>
                </c:pt>
                <c:pt idx="21">
                  <c:v>50000</c:v>
                </c:pt>
                <c:pt idx="22">
                  <c:v>4198000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2B-45BA-AB0F-65C284FE18F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OBRAZLOŽENJE!$J$13:$J$35</c:f>
              <c:numCache>
                <c:formatCode>General</c:formatCode>
                <c:ptCount val="23"/>
                <c:pt idx="0">
                  <c:v>611</c:v>
                </c:pt>
                <c:pt idx="1">
                  <c:v>613</c:v>
                </c:pt>
                <c:pt idx="2">
                  <c:v>614</c:v>
                </c:pt>
                <c:pt idx="3">
                  <c:v>632</c:v>
                </c:pt>
                <c:pt idx="4">
                  <c:v>633</c:v>
                </c:pt>
                <c:pt idx="5">
                  <c:v>634</c:v>
                </c:pt>
                <c:pt idx="6">
                  <c:v>635</c:v>
                </c:pt>
                <c:pt idx="7">
                  <c:v>636</c:v>
                </c:pt>
                <c:pt idx="8">
                  <c:v>638</c:v>
                </c:pt>
                <c:pt idx="9">
                  <c:v>641</c:v>
                </c:pt>
                <c:pt idx="10">
                  <c:v>642</c:v>
                </c:pt>
                <c:pt idx="11">
                  <c:v>651</c:v>
                </c:pt>
                <c:pt idx="12">
                  <c:v>652</c:v>
                </c:pt>
                <c:pt idx="13">
                  <c:v>653</c:v>
                </c:pt>
                <c:pt idx="14">
                  <c:v>661</c:v>
                </c:pt>
                <c:pt idx="15">
                  <c:v>663</c:v>
                </c:pt>
                <c:pt idx="16">
                  <c:v>681</c:v>
                </c:pt>
                <c:pt idx="17">
                  <c:v>683</c:v>
                </c:pt>
                <c:pt idx="18">
                  <c:v>711</c:v>
                </c:pt>
                <c:pt idx="19">
                  <c:v>721</c:v>
                </c:pt>
                <c:pt idx="20">
                  <c:v>724</c:v>
                </c:pt>
                <c:pt idx="21">
                  <c:v>816</c:v>
                </c:pt>
                <c:pt idx="22">
                  <c:v>842</c:v>
                </c:pt>
              </c:numCache>
            </c:numRef>
          </c:cat>
          <c:val>
            <c:numRef>
              <c:f>OBRAZLOŽENJE!$M$13:$M$35</c:f>
              <c:numCache>
                <c:formatCode>#,##0.00</c:formatCode>
                <c:ptCount val="23"/>
                <c:pt idx="0">
                  <c:v>8992006</c:v>
                </c:pt>
                <c:pt idx="1">
                  <c:v>171284</c:v>
                </c:pt>
                <c:pt idx="2">
                  <c:v>79094</c:v>
                </c:pt>
                <c:pt idx="3">
                  <c:v>0</c:v>
                </c:pt>
                <c:pt idx="4">
                  <c:v>1094069</c:v>
                </c:pt>
                <c:pt idx="5">
                  <c:v>0</c:v>
                </c:pt>
                <c:pt idx="6">
                  <c:v>1073729</c:v>
                </c:pt>
                <c:pt idx="7">
                  <c:v>90631</c:v>
                </c:pt>
                <c:pt idx="8">
                  <c:v>2602092</c:v>
                </c:pt>
                <c:pt idx="9">
                  <c:v>3527</c:v>
                </c:pt>
                <c:pt idx="10">
                  <c:v>231369</c:v>
                </c:pt>
                <c:pt idx="11">
                  <c:v>36266</c:v>
                </c:pt>
                <c:pt idx="12">
                  <c:v>1696732</c:v>
                </c:pt>
                <c:pt idx="13">
                  <c:v>1072532</c:v>
                </c:pt>
                <c:pt idx="14">
                  <c:v>138069</c:v>
                </c:pt>
                <c:pt idx="15">
                  <c:v>30976</c:v>
                </c:pt>
                <c:pt idx="16">
                  <c:v>0</c:v>
                </c:pt>
                <c:pt idx="17">
                  <c:v>0</c:v>
                </c:pt>
                <c:pt idx="18">
                  <c:v>715</c:v>
                </c:pt>
                <c:pt idx="19">
                  <c:v>97042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2B-45BA-AB0F-65C284FE1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5355328"/>
        <c:axId val="225352704"/>
      </c:barChart>
      <c:catAx>
        <c:axId val="22535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352704"/>
        <c:crosses val="autoZero"/>
        <c:auto val="1"/>
        <c:lblAlgn val="ctr"/>
        <c:lblOffset val="100"/>
        <c:noMultiLvlLbl val="0"/>
      </c:catAx>
      <c:valAx>
        <c:axId val="22535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35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PLAN 2020. / IZVRŠENJE 2020.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OBRAZLOŽENJE!$C$53</c:f>
              <c:strCache>
                <c:ptCount val="1"/>
                <c:pt idx="0">
                  <c:v>PLAN 2020.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OBRAZLOŽENJE!$C$54:$C$56</c:f>
              <c:numCache>
                <c:formatCode>#,##0</c:formatCode>
                <c:ptCount val="3"/>
                <c:pt idx="0">
                  <c:v>71796153</c:v>
                </c:pt>
                <c:pt idx="1">
                  <c:v>900100</c:v>
                </c:pt>
                <c:pt idx="2">
                  <c:v>4248000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0-4BA9-832F-DC3ECB665AE5}"/>
            </c:ext>
          </c:extLst>
        </c:ser>
        <c:ser>
          <c:idx val="1"/>
          <c:order val="1"/>
          <c:tx>
            <c:strRef>
              <c:f>OBRAZLOŽENJE!$D$53</c:f>
              <c:strCache>
                <c:ptCount val="1"/>
                <c:pt idx="0">
                  <c:v>IZVRŠENJE 2020.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OBRAZLOŽENJE!$D$54:$D$56</c:f>
              <c:numCache>
                <c:formatCode>#,##0</c:formatCode>
                <c:ptCount val="3"/>
                <c:pt idx="0">
                  <c:v>17312376</c:v>
                </c:pt>
                <c:pt idx="1">
                  <c:v>97757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0-4BA9-832F-DC3ECB66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4417064"/>
        <c:axId val="604415424"/>
        <c:axId val="511725136"/>
      </c:bar3DChart>
      <c:catAx>
        <c:axId val="604417064"/>
        <c:scaling>
          <c:orientation val="minMax"/>
        </c:scaling>
        <c:delete val="1"/>
        <c:axPos val="b"/>
        <c:majorTickMark val="none"/>
        <c:minorTickMark val="none"/>
        <c:tickLblPos val="nextTo"/>
        <c:crossAx val="604415424"/>
        <c:crosses val="autoZero"/>
        <c:auto val="1"/>
        <c:lblAlgn val="ctr"/>
        <c:lblOffset val="100"/>
        <c:noMultiLvlLbl val="0"/>
      </c:catAx>
      <c:valAx>
        <c:axId val="60441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04417064"/>
        <c:crosses val="autoZero"/>
        <c:crossBetween val="between"/>
      </c:valAx>
      <c:serAx>
        <c:axId val="511725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0441542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IZVRŠENJE 2019./IZVRŠENJE 2020.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OBRAZLOŽENJE!$C$103</c:f>
              <c:strCache>
                <c:ptCount val="1"/>
                <c:pt idx="0">
                  <c:v>IZVRŠENJE 2019.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OBRAZLOŽENJE!$C$104:$C$105</c:f>
              <c:numCache>
                <c:formatCode>#,##0</c:formatCode>
                <c:ptCount val="2"/>
                <c:pt idx="0">
                  <c:v>18865117</c:v>
                </c:pt>
                <c:pt idx="1">
                  <c:v>176890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8-4819-8A7B-3A423E1BB410}"/>
            </c:ext>
          </c:extLst>
        </c:ser>
        <c:ser>
          <c:idx val="1"/>
          <c:order val="1"/>
          <c:tx>
            <c:strRef>
              <c:f>OBRAZLOŽENJE!$D$103</c:f>
              <c:strCache>
                <c:ptCount val="1"/>
                <c:pt idx="0">
                  <c:v>IZVRŠENJE 2020.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OBRAZLOŽENJE!$D$104:$D$105</c:f>
              <c:numCache>
                <c:formatCode>#,##0</c:formatCode>
                <c:ptCount val="2"/>
                <c:pt idx="0">
                  <c:v>17312376</c:v>
                </c:pt>
                <c:pt idx="1">
                  <c:v>97757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8-4819-8A7B-3A423E1BB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9978592"/>
        <c:axId val="609981216"/>
        <c:axId val="511717224"/>
      </c:bar3DChart>
      <c:catAx>
        <c:axId val="60997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9981216"/>
        <c:crosses val="autoZero"/>
        <c:auto val="1"/>
        <c:lblAlgn val="ctr"/>
        <c:lblOffset val="100"/>
        <c:noMultiLvlLbl val="0"/>
      </c:catAx>
      <c:valAx>
        <c:axId val="60998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09978592"/>
        <c:crosses val="autoZero"/>
        <c:crossBetween val="between"/>
      </c:valAx>
      <c:serAx>
        <c:axId val="511717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0998121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Struktura rashoda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D9E-466C-8A2B-9B091E32C3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D9E-466C-8A2B-9B091E32C347}"/>
              </c:ext>
            </c:extLst>
          </c:dPt>
          <c:cat>
            <c:multiLvlStrRef>
              <c:f>OBRAZLOŽENJE!$L$193:$M$194</c:f>
              <c:multiLvlStrCache>
                <c:ptCount val="2"/>
                <c:lvl>
                  <c:pt idx="0">
                    <c:v>RASHODI POSLOVANJA</c:v>
                  </c:pt>
                  <c:pt idx="1">
                    <c:v>RASHODI ZA NABAVU NEFINANCIJSKE IMOVINE</c:v>
                  </c:pt>
                </c:lvl>
                <c:lvl>
                  <c:pt idx="0">
                    <c:v>3</c:v>
                  </c:pt>
                  <c:pt idx="1">
                    <c:v>4</c:v>
                  </c:pt>
                </c:lvl>
              </c:multiLvlStrCache>
            </c:multiLvlStrRef>
          </c:cat>
          <c:val>
            <c:numRef>
              <c:f>OBRAZLOŽENJE!$N$193:$N$194</c:f>
              <c:numCache>
                <c:formatCode>#,##0</c:formatCode>
                <c:ptCount val="2"/>
                <c:pt idx="0">
                  <c:v>14289552</c:v>
                </c:pt>
                <c:pt idx="1">
                  <c:v>1947665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3-4932-9328-9D05EA1D2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PLAN 2020. / IZVRŠENJE 2020.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130314960629922"/>
          <c:y val="0.30076443569553807"/>
          <c:w val="0.77748140857392822"/>
          <c:h val="0.33425087489063865"/>
        </c:manualLayout>
      </c:layout>
      <c:bar3DChart>
        <c:barDir val="col"/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OBRAZLOŽENJE!$A$193:$B$195</c:f>
              <c:multiLvlStrCache>
                <c:ptCount val="3"/>
                <c:lvl>
                  <c:pt idx="0">
                    <c:v>RASHODI POSLOVANJA</c:v>
                  </c:pt>
                  <c:pt idx="1">
                    <c:v>RASHODI ZA NABAVU NEFINANCIJSKE IMOVINE</c:v>
                  </c:pt>
                  <c:pt idx="2">
                    <c:v>IZDACI ZA FINANCIJSKU IMOVINU I OTPLATE ZAJMOVA</c:v>
                  </c:pt>
                </c:lvl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</c:lvl>
              </c:multiLvlStrCache>
            </c:multiLvlStrRef>
          </c:cat>
          <c:val>
            <c:numRef>
              <c:f>OBRAZLOŽENJE!$C$193:$C$195</c:f>
              <c:numCache>
                <c:formatCode>#,##0</c:formatCode>
                <c:ptCount val="3"/>
                <c:pt idx="0">
                  <c:v>38003453</c:v>
                </c:pt>
                <c:pt idx="1">
                  <c:v>34742800</c:v>
                </c:pt>
                <c:pt idx="2">
                  <c:v>4198000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5-4F0A-B1B6-0505CDF4F99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OBRAZLOŽENJE!$A$193:$B$195</c:f>
              <c:multiLvlStrCache>
                <c:ptCount val="3"/>
                <c:lvl>
                  <c:pt idx="0">
                    <c:v>RASHODI POSLOVANJA</c:v>
                  </c:pt>
                  <c:pt idx="1">
                    <c:v>RASHODI ZA NABAVU NEFINANCIJSKE IMOVINE</c:v>
                  </c:pt>
                  <c:pt idx="2">
                    <c:v>IZDACI ZA FINANCIJSKU IMOVINU I OTPLATE ZAJMOVA</c:v>
                  </c:pt>
                </c:lvl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</c:lvl>
              </c:multiLvlStrCache>
            </c:multiLvlStrRef>
          </c:cat>
          <c:val>
            <c:numRef>
              <c:f>OBRAZLOŽENJE!$D$193:$D$195</c:f>
              <c:numCache>
                <c:formatCode>#,##0</c:formatCode>
                <c:ptCount val="3"/>
                <c:pt idx="0">
                  <c:v>14289552</c:v>
                </c:pt>
                <c:pt idx="1">
                  <c:v>1947665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5-4F0A-B1B6-0505CDF4F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8564608"/>
        <c:axId val="528567560"/>
        <c:axId val="479746872"/>
      </c:bar3DChart>
      <c:catAx>
        <c:axId val="52856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28567560"/>
        <c:crosses val="autoZero"/>
        <c:auto val="1"/>
        <c:lblAlgn val="ctr"/>
        <c:lblOffset val="100"/>
        <c:noMultiLvlLbl val="0"/>
      </c:catAx>
      <c:valAx>
        <c:axId val="528567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28564608"/>
        <c:crosses val="autoZero"/>
        <c:crossBetween val="between"/>
      </c:valAx>
      <c:serAx>
        <c:axId val="479746872"/>
        <c:scaling>
          <c:orientation val="minMax"/>
        </c:scaling>
        <c:delete val="1"/>
        <c:axPos val="b"/>
        <c:majorTickMark val="none"/>
        <c:minorTickMark val="none"/>
        <c:tickLblPos val="nextTo"/>
        <c:crossAx val="528567560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IZVRŠENJE 2020. / IZVRŠENJE 2019.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OBRAZLOŽENJE!$A$238:$B$238</c:f>
              <c:strCache>
                <c:ptCount val="2"/>
                <c:pt idx="0">
                  <c:v>3</c:v>
                </c:pt>
                <c:pt idx="1">
                  <c:v>RASHODI POSLOVANJA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OBRAZLOŽENJE!$C$238:$D$238</c:f>
              <c:numCache>
                <c:formatCode>#,##0</c:formatCode>
                <c:ptCount val="2"/>
                <c:pt idx="0">
                  <c:v>12243080</c:v>
                </c:pt>
                <c:pt idx="1">
                  <c:v>14289552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B-44B0-9748-3B9A4033A6D9}"/>
            </c:ext>
          </c:extLst>
        </c:ser>
        <c:ser>
          <c:idx val="1"/>
          <c:order val="1"/>
          <c:tx>
            <c:strRef>
              <c:f>OBRAZLOŽENJE!$A$239:$B$239</c:f>
              <c:strCache>
                <c:ptCount val="2"/>
                <c:pt idx="0">
                  <c:v>4</c:v>
                </c:pt>
                <c:pt idx="1">
                  <c:v>RASHODI ZA NABAVU NEFINANCIJSKE IMOVINE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OBRAZLOŽENJE!$C$239:$D$239</c:f>
              <c:numCache>
                <c:formatCode>#,##0</c:formatCode>
                <c:ptCount val="2"/>
                <c:pt idx="0">
                  <c:v>2669164</c:v>
                </c:pt>
                <c:pt idx="1">
                  <c:v>1947665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B-44B0-9748-3B9A4033A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7459256"/>
        <c:axId val="527459912"/>
        <c:axId val="567252216"/>
      </c:bar3DChart>
      <c:catAx>
        <c:axId val="5274592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27459912"/>
        <c:crosses val="autoZero"/>
        <c:auto val="1"/>
        <c:lblAlgn val="ctr"/>
        <c:lblOffset val="100"/>
        <c:noMultiLvlLbl val="0"/>
      </c:catAx>
      <c:valAx>
        <c:axId val="52745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27459256"/>
        <c:crosses val="autoZero"/>
        <c:crossBetween val="between"/>
      </c:valAx>
      <c:serAx>
        <c:axId val="567252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27459912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59</xdr:row>
      <xdr:rowOff>171450</xdr:rowOff>
    </xdr:from>
    <xdr:to>
      <xdr:col>4</xdr:col>
      <xdr:colOff>828675</xdr:colOff>
      <xdr:row>73</xdr:row>
      <xdr:rowOff>152399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409D0C7-B947-431D-AB27-529F2E3B6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39</xdr:row>
      <xdr:rowOff>9525</xdr:rowOff>
    </xdr:from>
    <xdr:to>
      <xdr:col>5</xdr:col>
      <xdr:colOff>47625</xdr:colOff>
      <xdr:row>49</xdr:row>
      <xdr:rowOff>28573</xdr:rowOff>
    </xdr:to>
    <xdr:graphicFrame macro="">
      <xdr:nvGraphicFramePr>
        <xdr:cNvPr id="13" name="Grafikon 12">
          <a:extLst>
            <a:ext uri="{FF2B5EF4-FFF2-40B4-BE49-F238E27FC236}">
              <a16:creationId xmlns:a16="http://schemas.microsoft.com/office/drawing/2014/main" id="{BEC4E3FB-B2AA-4747-B70D-53A269126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75</xdr:row>
      <xdr:rowOff>66675</xdr:rowOff>
    </xdr:from>
    <xdr:to>
      <xdr:col>5</xdr:col>
      <xdr:colOff>438150</xdr:colOff>
      <xdr:row>89</xdr:row>
      <xdr:rowOff>9525</xdr:rowOff>
    </xdr:to>
    <xdr:graphicFrame macro="">
      <xdr:nvGraphicFramePr>
        <xdr:cNvPr id="14" name="Grafikon 13">
          <a:extLst>
            <a:ext uri="{FF2B5EF4-FFF2-40B4-BE49-F238E27FC236}">
              <a16:creationId xmlns:a16="http://schemas.microsoft.com/office/drawing/2014/main" id="{B312FF72-EF9C-4C2F-B353-E20B0ABC5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323851</xdr:colOff>
      <xdr:row>107</xdr:row>
      <xdr:rowOff>85723</xdr:rowOff>
    </xdr:from>
    <xdr:to>
      <xdr:col>5</xdr:col>
      <xdr:colOff>38101</xdr:colOff>
      <xdr:row>121</xdr:row>
      <xdr:rowOff>161924</xdr:rowOff>
    </xdr:to>
    <xdr:graphicFrame macro="">
      <xdr:nvGraphicFramePr>
        <xdr:cNvPr id="15" name="Grafikon 14">
          <a:extLst>
            <a:ext uri="{FF2B5EF4-FFF2-40B4-BE49-F238E27FC236}">
              <a16:creationId xmlns:a16="http://schemas.microsoft.com/office/drawing/2014/main" id="{51B3B63F-8723-4ABD-A5E9-34131ACBC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133351</xdr:colOff>
      <xdr:row>196</xdr:row>
      <xdr:rowOff>161925</xdr:rowOff>
    </xdr:from>
    <xdr:to>
      <xdr:col>8</xdr:col>
      <xdr:colOff>38100</xdr:colOff>
      <xdr:row>210</xdr:row>
      <xdr:rowOff>123825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167890FC-786E-4B17-8E8D-53FF1D1FD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171451</xdr:colOff>
      <xdr:row>212</xdr:row>
      <xdr:rowOff>47624</xdr:rowOff>
    </xdr:from>
    <xdr:to>
      <xdr:col>5</xdr:col>
      <xdr:colOff>590551</xdr:colOff>
      <xdr:row>227</xdr:row>
      <xdr:rowOff>38099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65657E62-21FC-4F94-92F0-5ECFEE411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</xdr:colOff>
      <xdr:row>248</xdr:row>
      <xdr:rowOff>123825</xdr:rowOff>
    </xdr:from>
    <xdr:to>
      <xdr:col>6</xdr:col>
      <xdr:colOff>395287</xdr:colOff>
      <xdr:row>262</xdr:row>
      <xdr:rowOff>133350</xdr:rowOff>
    </xdr:to>
    <xdr:graphicFrame macro="">
      <xdr:nvGraphicFramePr>
        <xdr:cNvPr id="12" name="Grafikon 11">
          <a:extLst>
            <a:ext uri="{FF2B5EF4-FFF2-40B4-BE49-F238E27FC236}">
              <a16:creationId xmlns:a16="http://schemas.microsoft.com/office/drawing/2014/main" id="{FC468386-224A-4B4D-9AF9-93F5B9256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291</xdr:row>
      <xdr:rowOff>0</xdr:rowOff>
    </xdr:from>
    <xdr:to>
      <xdr:col>6</xdr:col>
      <xdr:colOff>561975</xdr:colOff>
      <xdr:row>306</xdr:row>
      <xdr:rowOff>28575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68E89B64-7849-40E2-BDE7-A4FD6587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35500"/>
          <a:ext cx="6905625" cy="288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I&#352;NJI-OBRA&#268;UN-PRORA&#268;UNA-GRADA-&#268;AZME-ZA-2019.-GODIN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OLUGODI&#352;NJI%20OBRA&#268;UN%202019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DIŠNJI OBRAČUN 2019."/>
      <sheetName val="PRIHODI"/>
      <sheetName val="RASHODI-OPĆI DIO"/>
      <sheetName val="RASHODI POSEBNI DIO"/>
      <sheetName val="IZVRŠENJE PREMA IZVORIMA "/>
      <sheetName val="ORGANIZACIJSKA KLASIFIKACIJA"/>
      <sheetName val="FUNKCIJSKA KLASIFIKACIJA"/>
      <sheetName val="OBRAZLOŽENJE"/>
    </sheetNames>
    <sheetDataSet>
      <sheetData sheetId="0"/>
      <sheetData sheetId="1"/>
      <sheetData sheetId="2">
        <row r="81">
          <cell r="C81">
            <v>25597564</v>
          </cell>
        </row>
        <row r="117">
          <cell r="G117"/>
        </row>
      </sheetData>
      <sheetData sheetId="3"/>
      <sheetData sheetId="4"/>
      <sheetData sheetId="5"/>
      <sheetData sheetId="6"/>
      <sheetData sheetId="7">
        <row r="207">
          <cell r="A207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UGODIŠNJI OBRAČUN 2019."/>
      <sheetName val="PRIHODI"/>
      <sheetName val="RASHODI-OPĆI DIO"/>
      <sheetName val="IZVRŠENJE PREMA IZVORIMA"/>
      <sheetName val="FUNKCIJSKA KLASIFIKACIJA"/>
      <sheetName val="ORGANIZACIJSKA KLASIFIKACIJA"/>
      <sheetName val="RASHODI POSEBNI DIO"/>
      <sheetName val="OBRAZLOŽENJE GODIŠNJEG OBRAČUNA"/>
    </sheetNames>
    <sheetDataSet>
      <sheetData sheetId="0"/>
      <sheetData sheetId="1"/>
      <sheetData sheetId="2">
        <row r="82">
          <cell r="E82">
            <v>35936127</v>
          </cell>
        </row>
      </sheetData>
      <sheetData sheetId="3"/>
      <sheetData sheetId="4"/>
      <sheetData sheetId="5"/>
      <sheetData sheetId="6"/>
      <sheetData sheetId="7">
        <row r="55">
          <cell r="A55">
            <v>6</v>
          </cell>
          <cell r="B55" t="str">
            <v>PRIHODI POSLOVANJA</v>
          </cell>
          <cell r="C55">
            <v>76890880</v>
          </cell>
          <cell r="D55">
            <v>18865117</v>
          </cell>
        </row>
        <row r="56">
          <cell r="A56">
            <v>7</v>
          </cell>
          <cell r="B56" t="str">
            <v>PRIMICI OD PRODAJE NEFINANCIJSKE IMOVINE</v>
          </cell>
          <cell r="C56">
            <v>900100</v>
          </cell>
          <cell r="D56">
            <v>176890</v>
          </cell>
        </row>
        <row r="57">
          <cell r="A57">
            <v>8</v>
          </cell>
          <cell r="B57" t="str">
            <v>PRIMICI OD FINANCIJSKE IMOVINE</v>
          </cell>
          <cell r="C57">
            <v>3125000</v>
          </cell>
          <cell r="D5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workbookViewId="0">
      <selection activeCell="A59" sqref="A59"/>
    </sheetView>
  </sheetViews>
  <sheetFormatPr defaultRowHeight="15" x14ac:dyDescent="0.25"/>
  <cols>
    <col min="1" max="1" width="43.5703125" style="59" customWidth="1"/>
    <col min="2" max="2" width="13" style="59" customWidth="1"/>
    <col min="3" max="3" width="12.42578125" style="59" customWidth="1"/>
    <col min="4" max="5" width="13.7109375" style="59" customWidth="1"/>
    <col min="6" max="6" width="9.85546875" style="59" customWidth="1"/>
    <col min="7" max="7" width="10.28515625" style="23" customWidth="1"/>
    <col min="8" max="8" width="9.140625" style="59"/>
    <col min="9" max="9" width="21.28515625" style="59" customWidth="1"/>
    <col min="10" max="16384" width="9.140625" style="59"/>
  </cols>
  <sheetData>
    <row r="1" spans="1:11" ht="18.75" x14ac:dyDescent="0.3">
      <c r="C1" s="78"/>
      <c r="D1" s="78"/>
      <c r="E1" s="78"/>
      <c r="F1" s="78"/>
      <c r="G1" s="78"/>
      <c r="I1" s="62"/>
    </row>
    <row r="2" spans="1:11" x14ac:dyDescent="0.25">
      <c r="A2" s="59" t="s">
        <v>794</v>
      </c>
    </row>
    <row r="3" spans="1:11" x14ac:dyDescent="0.25">
      <c r="A3" s="61" t="s">
        <v>791</v>
      </c>
    </row>
    <row r="4" spans="1:11" x14ac:dyDescent="0.25">
      <c r="A4" s="59" t="s">
        <v>846</v>
      </c>
    </row>
    <row r="5" spans="1:11" x14ac:dyDescent="0.25">
      <c r="A5" s="61" t="s">
        <v>1026</v>
      </c>
    </row>
    <row r="8" spans="1:11" x14ac:dyDescent="0.25">
      <c r="B8" s="1" t="s">
        <v>795</v>
      </c>
      <c r="G8" s="26"/>
    </row>
    <row r="9" spans="1:11" x14ac:dyDescent="0.25">
      <c r="B9" s="1" t="s">
        <v>885</v>
      </c>
      <c r="G9" s="26"/>
    </row>
    <row r="12" spans="1:11" s="2" customFormat="1" ht="15.75" x14ac:dyDescent="0.25">
      <c r="A12" s="66" t="s">
        <v>548</v>
      </c>
      <c r="B12" s="64" t="s">
        <v>786</v>
      </c>
      <c r="C12" s="64" t="s">
        <v>786</v>
      </c>
      <c r="D12" s="64" t="s">
        <v>884</v>
      </c>
      <c r="E12" s="136" t="s">
        <v>786</v>
      </c>
      <c r="F12" s="149" t="s">
        <v>547</v>
      </c>
      <c r="G12" s="149" t="s">
        <v>547</v>
      </c>
      <c r="I12"/>
      <c r="J12"/>
      <c r="K12"/>
    </row>
    <row r="13" spans="1:11" s="2" customFormat="1" x14ac:dyDescent="0.25">
      <c r="A13" s="63"/>
      <c r="B13" s="65" t="s">
        <v>770</v>
      </c>
      <c r="C13" s="65">
        <v>2019</v>
      </c>
      <c r="D13" s="65">
        <v>2020</v>
      </c>
      <c r="E13" s="137">
        <v>2020</v>
      </c>
      <c r="F13" s="150" t="s">
        <v>839</v>
      </c>
      <c r="G13" s="150" t="s">
        <v>840</v>
      </c>
      <c r="I13"/>
      <c r="J13"/>
      <c r="K13"/>
    </row>
    <row r="14" spans="1:11" s="1" customFormat="1" x14ac:dyDescent="0.25">
      <c r="A14" s="65">
        <v>1</v>
      </c>
      <c r="B14" s="65">
        <v>3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I14" s="4"/>
      <c r="J14" s="4"/>
      <c r="K14" s="4"/>
    </row>
    <row r="15" spans="1:11" x14ac:dyDescent="0.25">
      <c r="A15" s="68" t="s">
        <v>549</v>
      </c>
      <c r="B15" s="138">
        <v>29727100</v>
      </c>
      <c r="C15" s="138">
        <f>+PRIHODI!D66</f>
        <v>18865117</v>
      </c>
      <c r="D15" s="138">
        <f>+PRIHODI!E66</f>
        <v>71796153</v>
      </c>
      <c r="E15" s="138">
        <f>+PRIHODI!F66</f>
        <v>17312376</v>
      </c>
      <c r="F15" s="151">
        <f>E15/D15*100</f>
        <v>24.113236262115603</v>
      </c>
      <c r="G15" s="152">
        <f>E15/C15*100</f>
        <v>91.76924797232904</v>
      </c>
      <c r="I15"/>
      <c r="J15"/>
      <c r="K15"/>
    </row>
    <row r="16" spans="1:11" x14ac:dyDescent="0.25">
      <c r="A16" s="68" t="s">
        <v>550</v>
      </c>
      <c r="B16" s="75">
        <v>380333</v>
      </c>
      <c r="C16" s="75">
        <f>+PRIHODI!D77</f>
        <v>176890</v>
      </c>
      <c r="D16" s="75">
        <f>+PRIHODI!E77</f>
        <v>900100</v>
      </c>
      <c r="E16" s="75">
        <f>+PRIHODI!F77</f>
        <v>97757</v>
      </c>
      <c r="F16" s="151">
        <f t="shared" ref="F16:F20" si="0">E16/D16*100</f>
        <v>10.860682146428175</v>
      </c>
      <c r="G16" s="152">
        <f t="shared" ref="G16:G21" si="1">E16/C16*100</f>
        <v>55.264288540901127</v>
      </c>
      <c r="I16"/>
      <c r="J16"/>
      <c r="K16"/>
    </row>
    <row r="17" spans="1:11" x14ac:dyDescent="0.25">
      <c r="A17" s="67" t="s">
        <v>551</v>
      </c>
      <c r="B17" s="56">
        <f>+B15+B16</f>
        <v>30107433</v>
      </c>
      <c r="C17" s="56">
        <f>+C15+C16</f>
        <v>19042007</v>
      </c>
      <c r="D17" s="56">
        <f>+D15+D16</f>
        <v>72696253</v>
      </c>
      <c r="E17" s="56">
        <f>+E15+E16</f>
        <v>17410133</v>
      </c>
      <c r="F17" s="151">
        <f t="shared" si="0"/>
        <v>23.949147695411483</v>
      </c>
      <c r="G17" s="152">
        <f t="shared" si="1"/>
        <v>91.430136539704037</v>
      </c>
      <c r="I17"/>
      <c r="J17"/>
      <c r="K17"/>
    </row>
    <row r="18" spans="1:11" x14ac:dyDescent="0.25">
      <c r="A18" s="68" t="s">
        <v>552</v>
      </c>
      <c r="B18" s="75">
        <v>25597564</v>
      </c>
      <c r="C18" s="75">
        <f>+'RASHODI-OPĆI DIO'!D81</f>
        <v>12243080</v>
      </c>
      <c r="D18" s="75">
        <f>+'RASHODI-OPĆI DIO'!E81</f>
        <v>38003453</v>
      </c>
      <c r="E18" s="75">
        <f>+'RASHODI-OPĆI DIO'!F81</f>
        <v>14289552</v>
      </c>
      <c r="F18" s="151">
        <f t="shared" si="0"/>
        <v>37.600667497240316</v>
      </c>
      <c r="G18" s="152">
        <f t="shared" si="1"/>
        <v>116.71533633693483</v>
      </c>
      <c r="I18"/>
      <c r="J18"/>
      <c r="K18"/>
    </row>
    <row r="19" spans="1:11" x14ac:dyDescent="0.25">
      <c r="A19" s="69" t="s">
        <v>553</v>
      </c>
      <c r="B19" s="75">
        <v>2874209</v>
      </c>
      <c r="C19" s="75">
        <f>+'RASHODI-OPĆI DIO'!D109</f>
        <v>2669164</v>
      </c>
      <c r="D19" s="75">
        <f>+'RASHODI-OPĆI DIO'!E109</f>
        <v>34742800</v>
      </c>
      <c r="E19" s="75">
        <f>+'RASHODI-OPĆI DIO'!F109</f>
        <v>1947665</v>
      </c>
      <c r="F19" s="151">
        <f t="shared" si="0"/>
        <v>5.6059528880804077</v>
      </c>
      <c r="G19" s="152">
        <f t="shared" si="1"/>
        <v>72.969101936036907</v>
      </c>
      <c r="I19"/>
      <c r="J19"/>
      <c r="K19"/>
    </row>
    <row r="20" spans="1:11" x14ac:dyDescent="0.25">
      <c r="A20" s="67" t="s">
        <v>554</v>
      </c>
      <c r="B20" s="53">
        <f>+B18+B19</f>
        <v>28471773</v>
      </c>
      <c r="C20" s="53">
        <f>+C18+C19</f>
        <v>14912244</v>
      </c>
      <c r="D20" s="53">
        <f>+D18+D19</f>
        <v>72746253</v>
      </c>
      <c r="E20" s="53">
        <f>+E18+E19</f>
        <v>16237217</v>
      </c>
      <c r="F20" s="151">
        <f t="shared" si="0"/>
        <v>22.320348238417171</v>
      </c>
      <c r="G20" s="152">
        <f t="shared" si="1"/>
        <v>108.88513492670855</v>
      </c>
      <c r="I20"/>
      <c r="J20"/>
      <c r="K20"/>
    </row>
    <row r="21" spans="1:11" x14ac:dyDescent="0.25">
      <c r="A21" s="70" t="s">
        <v>555</v>
      </c>
      <c r="B21" s="53">
        <f>+B17-B20</f>
        <v>1635660</v>
      </c>
      <c r="C21" s="53">
        <f>+C17-C20</f>
        <v>4129763</v>
      </c>
      <c r="D21" s="53">
        <f>+D17-D20</f>
        <v>-50000</v>
      </c>
      <c r="E21" s="53">
        <f>+E17-E20</f>
        <v>1172916</v>
      </c>
      <c r="F21" s="151">
        <v>2345.83</v>
      </c>
      <c r="G21" s="152">
        <f t="shared" si="1"/>
        <v>28.401532969325359</v>
      </c>
      <c r="I21"/>
      <c r="J21"/>
      <c r="K21"/>
    </row>
    <row r="22" spans="1:11" x14ac:dyDescent="0.25">
      <c r="B22" s="23"/>
      <c r="C22" s="23"/>
      <c r="D22" s="23"/>
      <c r="E22" s="23"/>
      <c r="I22"/>
      <c r="J22"/>
      <c r="K22"/>
    </row>
    <row r="23" spans="1:11" x14ac:dyDescent="0.25">
      <c r="A23" s="71" t="s">
        <v>556</v>
      </c>
      <c r="B23" s="53">
        <v>-2085060</v>
      </c>
      <c r="C23" s="53">
        <v>-2085060</v>
      </c>
      <c r="D23" s="53">
        <v>0</v>
      </c>
      <c r="E23" s="53">
        <v>-2792491</v>
      </c>
      <c r="I23"/>
      <c r="J23"/>
      <c r="K23"/>
    </row>
    <row r="24" spans="1:11" x14ac:dyDescent="0.25">
      <c r="B24" s="76"/>
      <c r="C24" s="76"/>
      <c r="D24" s="76"/>
      <c r="E24" s="76"/>
      <c r="I24"/>
      <c r="J24"/>
      <c r="K24"/>
    </row>
    <row r="25" spans="1:11" ht="15.75" x14ac:dyDescent="0.25">
      <c r="A25" s="15" t="s">
        <v>557</v>
      </c>
      <c r="B25" s="76"/>
      <c r="C25" s="76"/>
      <c r="D25" s="76"/>
      <c r="E25" s="76"/>
      <c r="I25"/>
      <c r="J25"/>
      <c r="K25"/>
    </row>
    <row r="26" spans="1:11" x14ac:dyDescent="0.25">
      <c r="A26" s="69" t="s">
        <v>558</v>
      </c>
      <c r="B26" s="75">
        <v>0</v>
      </c>
      <c r="C26" s="75">
        <f>+PRIHODI!D83</f>
        <v>0</v>
      </c>
      <c r="D26" s="75">
        <f>+PRIHODI!E83</f>
        <v>4248000</v>
      </c>
      <c r="E26" s="75">
        <f>+PRIHODI!F83</f>
        <v>0</v>
      </c>
      <c r="I26"/>
      <c r="J26"/>
      <c r="K26"/>
    </row>
    <row r="27" spans="1:11" x14ac:dyDescent="0.25">
      <c r="A27" s="69" t="s">
        <v>559</v>
      </c>
      <c r="B27" s="75">
        <v>644103</v>
      </c>
      <c r="C27" s="75">
        <f>+'RASHODI-OPĆI DIO'!D115</f>
        <v>0</v>
      </c>
      <c r="D27" s="75">
        <f>+'RASHODI-OPĆI DIO'!E115</f>
        <v>4198000</v>
      </c>
      <c r="E27" s="75">
        <f>+'RASHODI-OPĆI DIO'!F115</f>
        <v>0</v>
      </c>
      <c r="I27"/>
      <c r="J27"/>
      <c r="K27"/>
    </row>
    <row r="28" spans="1:11" x14ac:dyDescent="0.25">
      <c r="A28" s="71" t="s">
        <v>560</v>
      </c>
      <c r="B28" s="53">
        <f>+B26-B27</f>
        <v>-644103</v>
      </c>
      <c r="C28" s="53">
        <f>+C26-C27</f>
        <v>0</v>
      </c>
      <c r="D28" s="53">
        <f>+D26-D27</f>
        <v>50000</v>
      </c>
      <c r="E28" s="53">
        <f>+E26-E27</f>
        <v>0</v>
      </c>
      <c r="I28"/>
      <c r="J28"/>
      <c r="K28"/>
    </row>
    <row r="29" spans="1:11" x14ac:dyDescent="0.25">
      <c r="B29" s="76"/>
      <c r="C29" s="76"/>
      <c r="D29" s="76"/>
      <c r="E29" s="76"/>
      <c r="I29"/>
      <c r="J29"/>
      <c r="K29"/>
    </row>
    <row r="30" spans="1:11" x14ac:dyDescent="0.25">
      <c r="B30" s="23"/>
      <c r="C30" s="23"/>
      <c r="D30" s="23"/>
      <c r="E30" s="23"/>
      <c r="I30"/>
      <c r="J30"/>
      <c r="K30"/>
    </row>
    <row r="31" spans="1:11" s="61" customFormat="1" x14ac:dyDescent="0.25">
      <c r="A31" s="72" t="s">
        <v>561</v>
      </c>
      <c r="B31" s="52"/>
      <c r="C31" s="52"/>
      <c r="D31" s="52"/>
      <c r="E31" s="52"/>
      <c r="I31"/>
      <c r="J31"/>
      <c r="K31"/>
    </row>
    <row r="32" spans="1:11" s="61" customFormat="1" x14ac:dyDescent="0.25">
      <c r="A32" s="73" t="s">
        <v>556</v>
      </c>
      <c r="B32" s="77">
        <f>+B21+B23+B28</f>
        <v>-1093503</v>
      </c>
      <c r="C32" s="77">
        <f>+C21+C23+C28</f>
        <v>2044703</v>
      </c>
      <c r="D32" s="77">
        <f>+D21+D23+D28</f>
        <v>0</v>
      </c>
      <c r="E32" s="77">
        <f>+E21+E23+E28</f>
        <v>-1619575</v>
      </c>
      <c r="I32"/>
      <c r="J32"/>
      <c r="K32"/>
    </row>
    <row r="33" spans="1:6" x14ac:dyDescent="0.25">
      <c r="B33" s="74"/>
      <c r="C33" s="74"/>
      <c r="D33" s="74"/>
      <c r="E33" s="74"/>
      <c r="F33" s="74"/>
    </row>
    <row r="37" spans="1:6" x14ac:dyDescent="0.25">
      <c r="B37" s="61" t="s">
        <v>0</v>
      </c>
    </row>
    <row r="40" spans="1:6" x14ac:dyDescent="0.25">
      <c r="A40" s="61" t="s">
        <v>886</v>
      </c>
    </row>
    <row r="41" spans="1:6" x14ac:dyDescent="0.25">
      <c r="A41" s="59" t="s">
        <v>1</v>
      </c>
    </row>
    <row r="51" spans="1:9" x14ac:dyDescent="0.25">
      <c r="B51" s="60" t="s">
        <v>2</v>
      </c>
      <c r="G51" s="26"/>
    </row>
    <row r="52" spans="1:9" x14ac:dyDescent="0.25">
      <c r="B52" s="60" t="s">
        <v>3</v>
      </c>
      <c r="G52" s="26"/>
    </row>
    <row r="53" spans="1:9" x14ac:dyDescent="0.25">
      <c r="B53" s="60" t="s">
        <v>4</v>
      </c>
      <c r="G53" s="26"/>
    </row>
    <row r="57" spans="1:9" x14ac:dyDescent="0.25">
      <c r="A57" s="2" t="s">
        <v>1027</v>
      </c>
      <c r="H57" s="60"/>
      <c r="I57" s="60"/>
    </row>
    <row r="58" spans="1:9" x14ac:dyDescent="0.25">
      <c r="A58" s="2" t="s">
        <v>1028</v>
      </c>
      <c r="H58" s="60"/>
      <c r="I58" s="60"/>
    </row>
    <row r="59" spans="1:9" x14ac:dyDescent="0.25">
      <c r="C59" s="1"/>
      <c r="F59" s="1" t="s">
        <v>792</v>
      </c>
      <c r="H59" s="60"/>
      <c r="I59" s="60"/>
    </row>
    <row r="60" spans="1:9" x14ac:dyDescent="0.25">
      <c r="C60" s="60"/>
      <c r="F60" s="60" t="s">
        <v>5</v>
      </c>
      <c r="H60" s="60"/>
      <c r="I60" s="60"/>
    </row>
    <row r="61" spans="1:9" x14ac:dyDescent="0.25">
      <c r="C61" s="60"/>
      <c r="F61" s="60"/>
    </row>
    <row r="62" spans="1:9" x14ac:dyDescent="0.25">
      <c r="C62" s="1"/>
      <c r="F62" s="1" t="s">
        <v>793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3"/>
  <sheetViews>
    <sheetView topLeftCell="A73" workbookViewId="0"/>
  </sheetViews>
  <sheetFormatPr defaultRowHeight="15" x14ac:dyDescent="0.25"/>
  <cols>
    <col min="1" max="1" width="7.140625" style="4" customWidth="1"/>
    <col min="2" max="2" width="57.42578125" customWidth="1"/>
    <col min="3" max="5" width="13.28515625" style="115" customWidth="1"/>
    <col min="6" max="6" width="14.7109375" style="115" customWidth="1"/>
    <col min="7" max="7" width="8.7109375" style="178" customWidth="1"/>
    <col min="8" max="8" width="8.42578125" style="178" customWidth="1"/>
  </cols>
  <sheetData>
    <row r="1" spans="1:8" x14ac:dyDescent="0.25">
      <c r="A1" s="170" t="s">
        <v>6</v>
      </c>
    </row>
    <row r="2" spans="1:8" x14ac:dyDescent="0.25">
      <c r="A2" s="170" t="s">
        <v>7</v>
      </c>
    </row>
    <row r="3" spans="1:8" x14ac:dyDescent="0.25">
      <c r="A3" s="170" t="s">
        <v>8</v>
      </c>
    </row>
    <row r="4" spans="1:8" ht="15.75" x14ac:dyDescent="0.25">
      <c r="B4" s="16" t="s">
        <v>847</v>
      </c>
    </row>
    <row r="7" spans="1:8" s="1" customFormat="1" x14ac:dyDescent="0.25">
      <c r="A7" s="5" t="s">
        <v>9</v>
      </c>
      <c r="B7" s="5" t="s">
        <v>43</v>
      </c>
      <c r="C7" s="116" t="s">
        <v>848</v>
      </c>
      <c r="D7" s="116" t="s">
        <v>798</v>
      </c>
      <c r="E7" s="116" t="s">
        <v>849</v>
      </c>
      <c r="F7" s="116" t="s">
        <v>850</v>
      </c>
      <c r="G7" s="179" t="s">
        <v>547</v>
      </c>
      <c r="H7" s="179" t="s">
        <v>547</v>
      </c>
    </row>
    <row r="8" spans="1:8" s="1" customFormat="1" x14ac:dyDescent="0.25">
      <c r="A8" s="5">
        <v>1</v>
      </c>
      <c r="B8" s="5">
        <v>2</v>
      </c>
      <c r="C8" s="79">
        <v>3</v>
      </c>
      <c r="D8" s="79">
        <v>4</v>
      </c>
      <c r="E8" s="79">
        <v>5</v>
      </c>
      <c r="F8" s="79">
        <v>6</v>
      </c>
      <c r="G8" s="180" t="s">
        <v>842</v>
      </c>
      <c r="H8" s="180" t="s">
        <v>841</v>
      </c>
    </row>
    <row r="9" spans="1:8" s="112" customFormat="1" x14ac:dyDescent="0.25">
      <c r="A9" s="8">
        <v>6111</v>
      </c>
      <c r="B9" s="7" t="s">
        <v>640</v>
      </c>
      <c r="C9" s="171"/>
      <c r="D9" s="171">
        <v>10464740</v>
      </c>
      <c r="E9" s="171"/>
      <c r="F9" s="171">
        <v>8992006</v>
      </c>
      <c r="G9" s="181">
        <f>F9/D9*100</f>
        <v>85.926702431211865</v>
      </c>
      <c r="H9" s="181"/>
    </row>
    <row r="10" spans="1:8" s="112" customFormat="1" x14ac:dyDescent="0.25">
      <c r="A10" s="8">
        <v>6113</v>
      </c>
      <c r="B10" s="7" t="s">
        <v>641</v>
      </c>
      <c r="C10" s="171"/>
      <c r="D10" s="171">
        <v>0</v>
      </c>
      <c r="E10" s="171"/>
      <c r="F10" s="171"/>
      <c r="G10" s="181">
        <v>0</v>
      </c>
      <c r="H10" s="181"/>
    </row>
    <row r="11" spans="1:8" s="112" customFormat="1" x14ac:dyDescent="0.25">
      <c r="A11" s="8">
        <v>6114</v>
      </c>
      <c r="B11" s="7" t="s">
        <v>642</v>
      </c>
      <c r="C11" s="171"/>
      <c r="D11" s="171">
        <v>0</v>
      </c>
      <c r="E11" s="171"/>
      <c r="F11" s="171"/>
      <c r="G11" s="181">
        <v>0</v>
      </c>
      <c r="H11" s="181"/>
    </row>
    <row r="12" spans="1:8" s="112" customFormat="1" x14ac:dyDescent="0.25">
      <c r="A12" s="8">
        <v>6117</v>
      </c>
      <c r="B12" s="7" t="s">
        <v>643</v>
      </c>
      <c r="C12" s="171"/>
      <c r="D12" s="171">
        <v>0</v>
      </c>
      <c r="E12" s="171"/>
      <c r="F12" s="171"/>
      <c r="G12" s="181">
        <v>0</v>
      </c>
      <c r="H12" s="181"/>
    </row>
    <row r="13" spans="1:8" x14ac:dyDescent="0.25">
      <c r="A13" s="172">
        <v>611</v>
      </c>
      <c r="B13" s="113" t="s">
        <v>11</v>
      </c>
      <c r="C13" s="117">
        <v>19285879</v>
      </c>
      <c r="D13" s="117">
        <f>+D9</f>
        <v>10464740</v>
      </c>
      <c r="E13" s="117">
        <v>19622653</v>
      </c>
      <c r="F13" s="117">
        <f>+F9</f>
        <v>8992006</v>
      </c>
      <c r="G13" s="181">
        <f t="shared" ref="G13:G34" si="0">F13/D13*100</f>
        <v>85.926702431211865</v>
      </c>
      <c r="H13" s="182">
        <f>F13/E13*100</f>
        <v>45.824619127698988</v>
      </c>
    </row>
    <row r="14" spans="1:8" x14ac:dyDescent="0.25">
      <c r="A14" s="173">
        <v>6131</v>
      </c>
      <c r="B14" s="17" t="s">
        <v>644</v>
      </c>
      <c r="C14" s="120"/>
      <c r="D14" s="120">
        <v>11233</v>
      </c>
      <c r="E14" s="120"/>
      <c r="F14" s="120">
        <v>10665</v>
      </c>
      <c r="G14" s="181">
        <f t="shared" si="0"/>
        <v>94.943470132644876</v>
      </c>
      <c r="H14" s="182"/>
    </row>
    <row r="15" spans="1:8" x14ac:dyDescent="0.25">
      <c r="A15" s="173">
        <v>6134</v>
      </c>
      <c r="B15" s="17" t="s">
        <v>645</v>
      </c>
      <c r="C15" s="120"/>
      <c r="D15" s="120">
        <v>380044</v>
      </c>
      <c r="E15" s="120"/>
      <c r="F15" s="120">
        <v>160619</v>
      </c>
      <c r="G15" s="181">
        <f t="shared" si="0"/>
        <v>42.263264253612739</v>
      </c>
      <c r="H15" s="182"/>
    </row>
    <row r="16" spans="1:8" x14ac:dyDescent="0.25">
      <c r="A16" s="172">
        <v>613</v>
      </c>
      <c r="B16" s="113" t="s">
        <v>13</v>
      </c>
      <c r="C16" s="117">
        <v>800000</v>
      </c>
      <c r="D16" s="117">
        <f>SUM(D14:D15)</f>
        <v>391277</v>
      </c>
      <c r="E16" s="117">
        <v>800000</v>
      </c>
      <c r="F16" s="117">
        <f>+F14+F15</f>
        <v>171284</v>
      </c>
      <c r="G16" s="181">
        <f t="shared" si="0"/>
        <v>43.77563720842268</v>
      </c>
      <c r="H16" s="182">
        <f>F16/E16*100</f>
        <v>21.410499999999999</v>
      </c>
    </row>
    <row r="17" spans="1:8" x14ac:dyDescent="0.25">
      <c r="A17" s="173">
        <v>6142</v>
      </c>
      <c r="B17" s="17" t="s">
        <v>646</v>
      </c>
      <c r="C17" s="120"/>
      <c r="D17" s="120">
        <v>95258</v>
      </c>
      <c r="E17" s="120"/>
      <c r="F17" s="120">
        <v>79056</v>
      </c>
      <c r="G17" s="181">
        <f t="shared" si="0"/>
        <v>82.991454785949742</v>
      </c>
      <c r="H17" s="182"/>
    </row>
    <row r="18" spans="1:8" x14ac:dyDescent="0.25">
      <c r="A18" s="173">
        <v>6145</v>
      </c>
      <c r="B18" s="17" t="s">
        <v>647</v>
      </c>
      <c r="C18" s="120"/>
      <c r="D18" s="120">
        <v>1732</v>
      </c>
      <c r="E18" s="120"/>
      <c r="F18" s="120">
        <v>38</v>
      </c>
      <c r="G18" s="181">
        <f t="shared" si="0"/>
        <v>2.1939953810623556</v>
      </c>
      <c r="H18" s="182"/>
    </row>
    <row r="19" spans="1:8" x14ac:dyDescent="0.25">
      <c r="A19" s="172">
        <v>614</v>
      </c>
      <c r="B19" s="113" t="s">
        <v>14</v>
      </c>
      <c r="C19" s="117">
        <v>250000</v>
      </c>
      <c r="D19" s="117">
        <f>SUM(D17:D18)</f>
        <v>96990</v>
      </c>
      <c r="E19" s="117">
        <v>250000</v>
      </c>
      <c r="F19" s="117">
        <f>+F17+F18</f>
        <v>79094</v>
      </c>
      <c r="G19" s="181">
        <f t="shared" si="0"/>
        <v>81.548613259098886</v>
      </c>
      <c r="H19" s="182">
        <f>F19/E19*100</f>
        <v>31.637599999999999</v>
      </c>
    </row>
    <row r="20" spans="1:8" x14ac:dyDescent="0.25">
      <c r="A20" s="174">
        <v>61</v>
      </c>
      <c r="B20" s="9" t="s">
        <v>15</v>
      </c>
      <c r="C20" s="119">
        <f>+C13+C16+C19</f>
        <v>20335879</v>
      </c>
      <c r="D20" s="119">
        <f>+D13+D16+D19</f>
        <v>10953007</v>
      </c>
      <c r="E20" s="119">
        <f>+E13+E16+E19</f>
        <v>20672653</v>
      </c>
      <c r="F20" s="119">
        <f>+F13+F16+F19</f>
        <v>9242384</v>
      </c>
      <c r="G20" s="181">
        <f t="shared" si="0"/>
        <v>84.382160990128099</v>
      </c>
      <c r="H20" s="182">
        <f t="shared" ref="H20:H21" si="1">F20/E20*100</f>
        <v>44.708262650178476</v>
      </c>
    </row>
    <row r="21" spans="1:8" s="19" customFormat="1" x14ac:dyDescent="0.25">
      <c r="A21" s="174">
        <v>632</v>
      </c>
      <c r="B21" s="9" t="s">
        <v>729</v>
      </c>
      <c r="C21" s="119">
        <v>1000000</v>
      </c>
      <c r="D21" s="119">
        <v>0</v>
      </c>
      <c r="E21" s="119">
        <v>4000000</v>
      </c>
      <c r="F21" s="119">
        <v>0</v>
      </c>
      <c r="G21" s="181">
        <v>0</v>
      </c>
      <c r="H21" s="182">
        <f t="shared" si="1"/>
        <v>0</v>
      </c>
    </row>
    <row r="22" spans="1:8" x14ac:dyDescent="0.25">
      <c r="A22" s="8">
        <v>6331</v>
      </c>
      <c r="B22" s="7" t="s">
        <v>648</v>
      </c>
      <c r="C22" s="118"/>
      <c r="D22" s="118">
        <v>353945</v>
      </c>
      <c r="E22" s="118"/>
      <c r="F22" s="118">
        <v>745715</v>
      </c>
      <c r="G22" s="181">
        <f t="shared" si="0"/>
        <v>210.68668860981225</v>
      </c>
      <c r="H22" s="182"/>
    </row>
    <row r="23" spans="1:8" x14ac:dyDescent="0.25">
      <c r="A23" s="8">
        <v>6332</v>
      </c>
      <c r="B23" s="7" t="s">
        <v>649</v>
      </c>
      <c r="C23" s="118"/>
      <c r="D23" s="118">
        <v>145498</v>
      </c>
      <c r="E23" s="118"/>
      <c r="F23" s="118">
        <v>348354</v>
      </c>
      <c r="G23" s="181">
        <f t="shared" si="0"/>
        <v>239.42184772299277</v>
      </c>
      <c r="H23" s="182"/>
    </row>
    <row r="24" spans="1:8" x14ac:dyDescent="0.25">
      <c r="A24" s="172">
        <v>633</v>
      </c>
      <c r="B24" s="113" t="s">
        <v>16</v>
      </c>
      <c r="C24" s="117">
        <v>8600000</v>
      </c>
      <c r="D24" s="117">
        <f>SUM(D22:D23)</f>
        <v>499443</v>
      </c>
      <c r="E24" s="117">
        <v>10000000</v>
      </c>
      <c r="F24" s="117">
        <f>+F22+F23</f>
        <v>1094069</v>
      </c>
      <c r="G24" s="181">
        <f t="shared" si="0"/>
        <v>219.05783042309133</v>
      </c>
      <c r="H24" s="182">
        <f>F24/E24*100</f>
        <v>10.94069</v>
      </c>
    </row>
    <row r="25" spans="1:8" s="19" customFormat="1" x14ac:dyDescent="0.25">
      <c r="A25" s="173">
        <v>6341</v>
      </c>
      <c r="B25" s="17" t="s">
        <v>650</v>
      </c>
      <c r="C25" s="120">
        <v>0</v>
      </c>
      <c r="D25" s="120">
        <v>0</v>
      </c>
      <c r="E25" s="120">
        <v>0</v>
      </c>
      <c r="F25" s="120">
        <v>0</v>
      </c>
      <c r="G25" s="181">
        <v>0</v>
      </c>
      <c r="H25" s="182">
        <v>0</v>
      </c>
    </row>
    <row r="26" spans="1:8" s="19" customFormat="1" x14ac:dyDescent="0.25">
      <c r="A26" s="173">
        <v>6342</v>
      </c>
      <c r="B26" s="17" t="s">
        <v>651</v>
      </c>
      <c r="C26" s="120">
        <v>0</v>
      </c>
      <c r="D26" s="120">
        <v>0</v>
      </c>
      <c r="E26" s="120">
        <v>0</v>
      </c>
      <c r="F26" s="120">
        <v>0</v>
      </c>
      <c r="G26" s="181">
        <v>0</v>
      </c>
      <c r="H26" s="182">
        <v>0</v>
      </c>
    </row>
    <row r="27" spans="1:8" x14ac:dyDescent="0.25">
      <c r="A27" s="172">
        <v>634</v>
      </c>
      <c r="B27" s="113" t="s">
        <v>17</v>
      </c>
      <c r="C27" s="117">
        <v>100000</v>
      </c>
      <c r="D27" s="117">
        <v>0</v>
      </c>
      <c r="E27" s="117">
        <v>100000</v>
      </c>
      <c r="F27" s="117">
        <v>0</v>
      </c>
      <c r="G27" s="181">
        <v>0</v>
      </c>
      <c r="H27" s="182">
        <v>0</v>
      </c>
    </row>
    <row r="28" spans="1:8" s="19" customFormat="1" x14ac:dyDescent="0.25">
      <c r="A28" s="173">
        <v>6351</v>
      </c>
      <c r="B28" s="17" t="s">
        <v>652</v>
      </c>
      <c r="C28" s="120"/>
      <c r="D28" s="120">
        <v>1022796</v>
      </c>
      <c r="E28" s="120"/>
      <c r="F28" s="120">
        <v>1073729</v>
      </c>
      <c r="G28" s="181">
        <f t="shared" si="0"/>
        <v>104.97978091427811</v>
      </c>
      <c r="H28" s="182"/>
    </row>
    <row r="29" spans="1:8" x14ac:dyDescent="0.25">
      <c r="A29" s="172">
        <v>635</v>
      </c>
      <c r="B29" s="113" t="s">
        <v>18</v>
      </c>
      <c r="C29" s="117">
        <v>2100000</v>
      </c>
      <c r="D29" s="117">
        <f>+D28</f>
        <v>1022796</v>
      </c>
      <c r="E29" s="117">
        <v>2100000</v>
      </c>
      <c r="F29" s="117">
        <f>+F28</f>
        <v>1073729</v>
      </c>
      <c r="G29" s="181">
        <f t="shared" si="0"/>
        <v>104.97978091427811</v>
      </c>
      <c r="H29" s="182">
        <f>F29/E29*100</f>
        <v>51.129952380952382</v>
      </c>
    </row>
    <row r="30" spans="1:8" s="19" customFormat="1" x14ac:dyDescent="0.25">
      <c r="A30" s="172">
        <v>636</v>
      </c>
      <c r="B30" s="113" t="s">
        <v>562</v>
      </c>
      <c r="C30" s="117">
        <v>249160</v>
      </c>
      <c r="D30" s="117">
        <v>61200</v>
      </c>
      <c r="E30" s="117">
        <v>298500</v>
      </c>
      <c r="F30" s="117">
        <v>90631</v>
      </c>
      <c r="G30" s="181">
        <f t="shared" si="0"/>
        <v>148.08986928104574</v>
      </c>
      <c r="H30" s="182">
        <f>F30/E30*100</f>
        <v>30.362144053601341</v>
      </c>
    </row>
    <row r="31" spans="1:8" s="19" customFormat="1" x14ac:dyDescent="0.25">
      <c r="A31" s="173">
        <v>6381</v>
      </c>
      <c r="B31" s="17" t="s">
        <v>653</v>
      </c>
      <c r="C31" s="120"/>
      <c r="D31" s="120">
        <v>652677</v>
      </c>
      <c r="E31" s="120"/>
      <c r="F31" s="120">
        <v>936052</v>
      </c>
      <c r="G31" s="181">
        <f t="shared" si="0"/>
        <v>143.41734119633449</v>
      </c>
      <c r="H31" s="182"/>
    </row>
    <row r="32" spans="1:8" s="19" customFormat="1" x14ac:dyDescent="0.25">
      <c r="A32" s="173">
        <v>6382</v>
      </c>
      <c r="B32" s="17" t="s">
        <v>825</v>
      </c>
      <c r="C32" s="120"/>
      <c r="D32" s="120">
        <v>1465081</v>
      </c>
      <c r="E32" s="120"/>
      <c r="F32" s="120">
        <v>1666040</v>
      </c>
      <c r="G32" s="181">
        <f t="shared" si="0"/>
        <v>113.71657949287446</v>
      </c>
      <c r="H32" s="182"/>
    </row>
    <row r="33" spans="1:8" s="19" customFormat="1" x14ac:dyDescent="0.25">
      <c r="A33" s="172">
        <v>638</v>
      </c>
      <c r="B33" s="113" t="s">
        <v>563</v>
      </c>
      <c r="C33" s="117">
        <v>15000000</v>
      </c>
      <c r="D33" s="117">
        <f>+D31+D32</f>
        <v>2117758</v>
      </c>
      <c r="E33" s="117">
        <v>25000000</v>
      </c>
      <c r="F33" s="117">
        <f>+F31+F32</f>
        <v>2602092</v>
      </c>
      <c r="G33" s="181">
        <f t="shared" si="0"/>
        <v>122.87012963709734</v>
      </c>
      <c r="H33" s="182">
        <f>F33/E33*100</f>
        <v>10.408367999999999</v>
      </c>
    </row>
    <row r="34" spans="1:8" x14ac:dyDescent="0.25">
      <c r="A34" s="174">
        <v>63</v>
      </c>
      <c r="B34" s="9" t="s">
        <v>19</v>
      </c>
      <c r="C34" s="119">
        <f>SUM(C21,C24,C27,C29,C30,C33)</f>
        <v>27049160</v>
      </c>
      <c r="D34" s="119">
        <f>SUM(D21,D24,D29,D30,D33)</f>
        <v>3701197</v>
      </c>
      <c r="E34" s="119">
        <f>SUM(E21,E24,E27,E29,E30,E33)</f>
        <v>41498500</v>
      </c>
      <c r="F34" s="119">
        <f>+F21+F24+F27+F29+F30+F33</f>
        <v>4860521</v>
      </c>
      <c r="G34" s="181">
        <f t="shared" si="0"/>
        <v>131.32294768422216</v>
      </c>
      <c r="H34" s="182">
        <f>F34/E34*100</f>
        <v>11.712522139354435</v>
      </c>
    </row>
    <row r="35" spans="1:8" s="1" customFormat="1" x14ac:dyDescent="0.25">
      <c r="A35" s="5" t="s">
        <v>9</v>
      </c>
      <c r="B35" s="5" t="s">
        <v>43</v>
      </c>
      <c r="C35" s="116" t="s">
        <v>851</v>
      </c>
      <c r="D35" s="116" t="s">
        <v>798</v>
      </c>
      <c r="E35" s="116" t="s">
        <v>852</v>
      </c>
      <c r="F35" s="116" t="s">
        <v>853</v>
      </c>
      <c r="G35" s="179" t="s">
        <v>844</v>
      </c>
      <c r="H35" s="179" t="s">
        <v>843</v>
      </c>
    </row>
    <row r="36" spans="1:8" s="19" customFormat="1" x14ac:dyDescent="0.25">
      <c r="A36" s="173">
        <v>6413</v>
      </c>
      <c r="B36" s="17" t="s">
        <v>654</v>
      </c>
      <c r="C36" s="120"/>
      <c r="D36" s="120">
        <v>1539</v>
      </c>
      <c r="E36" s="120"/>
      <c r="F36" s="120">
        <v>360</v>
      </c>
      <c r="G36" s="182">
        <f>F36/D36*100</f>
        <v>23.391812865497073</v>
      </c>
      <c r="H36" s="182"/>
    </row>
    <row r="37" spans="1:8" s="19" customFormat="1" x14ac:dyDescent="0.25">
      <c r="A37" s="173">
        <v>6414</v>
      </c>
      <c r="B37" s="17" t="s">
        <v>655</v>
      </c>
      <c r="C37" s="120"/>
      <c r="D37" s="120">
        <v>16352</v>
      </c>
      <c r="E37" s="120"/>
      <c r="F37" s="120">
        <v>3167</v>
      </c>
      <c r="G37" s="182">
        <f t="shared" ref="G37:G66" si="2">F37/D37*100</f>
        <v>19.3676614481409</v>
      </c>
      <c r="H37" s="182"/>
    </row>
    <row r="38" spans="1:8" s="19" customFormat="1" x14ac:dyDescent="0.25">
      <c r="A38" s="173">
        <v>6416</v>
      </c>
      <c r="B38" s="17" t="s">
        <v>656</v>
      </c>
      <c r="C38" s="120"/>
      <c r="D38" s="120">
        <v>4210</v>
      </c>
      <c r="E38" s="120"/>
      <c r="F38" s="120"/>
      <c r="G38" s="182">
        <f t="shared" si="2"/>
        <v>0</v>
      </c>
      <c r="H38" s="182"/>
    </row>
    <row r="39" spans="1:8" x14ac:dyDescent="0.25">
      <c r="A39" s="172">
        <v>641</v>
      </c>
      <c r="B39" s="113" t="s">
        <v>20</v>
      </c>
      <c r="C39" s="117">
        <v>100000</v>
      </c>
      <c r="D39" s="117">
        <f>SUM(D36:D38)</f>
        <v>22101</v>
      </c>
      <c r="E39" s="117">
        <v>100000</v>
      </c>
      <c r="F39" s="117">
        <f>+F36+F37</f>
        <v>3527</v>
      </c>
      <c r="G39" s="182">
        <f t="shared" si="2"/>
        <v>15.95855391158771</v>
      </c>
      <c r="H39" s="182">
        <f>F39/E39*100</f>
        <v>3.5270000000000001</v>
      </c>
    </row>
    <row r="40" spans="1:8" x14ac:dyDescent="0.25">
      <c r="A40" s="172">
        <v>6421</v>
      </c>
      <c r="B40" s="113" t="s">
        <v>854</v>
      </c>
      <c r="C40" s="117"/>
      <c r="D40" s="117"/>
      <c r="E40" s="117"/>
      <c r="F40" s="117">
        <v>73505</v>
      </c>
      <c r="G40" s="182">
        <v>0</v>
      </c>
      <c r="H40" s="182"/>
    </row>
    <row r="41" spans="1:8" x14ac:dyDescent="0.25">
      <c r="A41" s="173">
        <v>6422</v>
      </c>
      <c r="B41" s="17" t="s">
        <v>657</v>
      </c>
      <c r="C41" s="120"/>
      <c r="D41" s="120">
        <v>471916</v>
      </c>
      <c r="E41" s="120"/>
      <c r="F41" s="120">
        <v>117169</v>
      </c>
      <c r="G41" s="182">
        <f t="shared" si="2"/>
        <v>24.828359284279404</v>
      </c>
      <c r="H41" s="182"/>
    </row>
    <row r="42" spans="1:8" x14ac:dyDescent="0.25">
      <c r="A42" s="173">
        <v>6423</v>
      </c>
      <c r="B42" s="17" t="s">
        <v>658</v>
      </c>
      <c r="C42" s="120"/>
      <c r="D42" s="120">
        <v>14308</v>
      </c>
      <c r="E42" s="120"/>
      <c r="F42" s="120">
        <v>29950</v>
      </c>
      <c r="G42" s="182">
        <f t="shared" si="2"/>
        <v>209.32345540956109</v>
      </c>
      <c r="H42" s="182"/>
    </row>
    <row r="43" spans="1:8" x14ac:dyDescent="0.25">
      <c r="A43" s="173">
        <v>6429</v>
      </c>
      <c r="B43" s="17" t="s">
        <v>659</v>
      </c>
      <c r="C43" s="120"/>
      <c r="D43" s="120">
        <v>21119</v>
      </c>
      <c r="E43" s="120"/>
      <c r="F43" s="120">
        <v>10745</v>
      </c>
      <c r="G43" s="182">
        <f t="shared" si="2"/>
        <v>50.878355982764333</v>
      </c>
      <c r="H43" s="182"/>
    </row>
    <row r="44" spans="1:8" x14ac:dyDescent="0.25">
      <c r="A44" s="172">
        <v>642</v>
      </c>
      <c r="B44" s="113" t="s">
        <v>21</v>
      </c>
      <c r="C44" s="117">
        <v>1400000</v>
      </c>
      <c r="D44" s="117">
        <f>SUM(D41:D43)</f>
        <v>507343</v>
      </c>
      <c r="E44" s="117">
        <v>1400000</v>
      </c>
      <c r="F44" s="117">
        <f>+F40+F41+F42+F43</f>
        <v>231369</v>
      </c>
      <c r="G44" s="182">
        <f t="shared" si="2"/>
        <v>45.604058792572282</v>
      </c>
      <c r="H44" s="182">
        <f>F44/E44*100</f>
        <v>16.526357142857144</v>
      </c>
    </row>
    <row r="45" spans="1:8" s="22" customFormat="1" x14ac:dyDescent="0.25">
      <c r="A45" s="174">
        <v>64</v>
      </c>
      <c r="B45" s="9" t="s">
        <v>22</v>
      </c>
      <c r="C45" s="119">
        <f>SUM(C39,C44)</f>
        <v>1500000</v>
      </c>
      <c r="D45" s="119">
        <f>SUM(D39,D44)</f>
        <v>529444</v>
      </c>
      <c r="E45" s="119">
        <f>SUM(E39,E44)</f>
        <v>1500000</v>
      </c>
      <c r="F45" s="119">
        <f>SUM(F39,F44)</f>
        <v>234896</v>
      </c>
      <c r="G45" s="182">
        <f t="shared" si="2"/>
        <v>44.366543014936418</v>
      </c>
      <c r="H45" s="182">
        <f>F45/E45*100</f>
        <v>15.659733333333334</v>
      </c>
    </row>
    <row r="46" spans="1:8" s="22" customFormat="1" x14ac:dyDescent="0.25">
      <c r="A46" s="173">
        <v>6513</v>
      </c>
      <c r="B46" s="17" t="s">
        <v>660</v>
      </c>
      <c r="C46" s="120"/>
      <c r="D46" s="120">
        <v>27107</v>
      </c>
      <c r="E46" s="120"/>
      <c r="F46" s="120">
        <v>32669</v>
      </c>
      <c r="G46" s="182">
        <f t="shared" si="2"/>
        <v>120.51868521046225</v>
      </c>
      <c r="H46" s="182"/>
    </row>
    <row r="47" spans="1:8" x14ac:dyDescent="0.25">
      <c r="A47" s="173">
        <v>6514</v>
      </c>
      <c r="B47" s="17" t="s">
        <v>661</v>
      </c>
      <c r="C47" s="120"/>
      <c r="D47" s="120">
        <v>0</v>
      </c>
      <c r="E47" s="120"/>
      <c r="F47" s="120">
        <v>3597</v>
      </c>
      <c r="G47" s="182">
        <v>0</v>
      </c>
      <c r="H47" s="182"/>
    </row>
    <row r="48" spans="1:8" s="19" customFormat="1" x14ac:dyDescent="0.25">
      <c r="A48" s="172">
        <v>651</v>
      </c>
      <c r="B48" s="113" t="s">
        <v>23</v>
      </c>
      <c r="C48" s="117">
        <v>150000</v>
      </c>
      <c r="D48" s="117">
        <f>+D46+D47</f>
        <v>27107</v>
      </c>
      <c r="E48" s="117">
        <v>150000</v>
      </c>
      <c r="F48" s="117">
        <f>+F46+F47</f>
        <v>36266</v>
      </c>
      <c r="G48" s="182">
        <f t="shared" si="2"/>
        <v>133.7883203600546</v>
      </c>
      <c r="H48" s="182">
        <f>F48/E48*100</f>
        <v>24.177333333333333</v>
      </c>
    </row>
    <row r="49" spans="1:8" s="19" customFormat="1" x14ac:dyDescent="0.25">
      <c r="A49" s="173">
        <v>6522</v>
      </c>
      <c r="B49" s="17" t="s">
        <v>662</v>
      </c>
      <c r="C49" s="120"/>
      <c r="D49" s="120">
        <v>7566</v>
      </c>
      <c r="E49" s="120"/>
      <c r="F49" s="120">
        <v>5948</v>
      </c>
      <c r="G49" s="182">
        <f t="shared" si="2"/>
        <v>78.614855934443568</v>
      </c>
      <c r="H49" s="182"/>
    </row>
    <row r="50" spans="1:8" s="19" customFormat="1" x14ac:dyDescent="0.25">
      <c r="A50" s="173">
        <v>6524</v>
      </c>
      <c r="B50" s="17" t="s">
        <v>663</v>
      </c>
      <c r="C50" s="120"/>
      <c r="D50" s="120">
        <v>1283766</v>
      </c>
      <c r="E50" s="120"/>
      <c r="F50" s="120">
        <v>1308988</v>
      </c>
      <c r="G50" s="182">
        <f t="shared" si="2"/>
        <v>101.96468826873432</v>
      </c>
      <c r="H50" s="182"/>
    </row>
    <row r="51" spans="1:8" x14ac:dyDescent="0.25">
      <c r="A51" s="173">
        <v>6526</v>
      </c>
      <c r="B51" s="17" t="s">
        <v>664</v>
      </c>
      <c r="C51" s="120"/>
      <c r="D51" s="120">
        <v>693562</v>
      </c>
      <c r="E51" s="120"/>
      <c r="F51" s="120">
        <v>381796</v>
      </c>
      <c r="G51" s="182">
        <f t="shared" si="2"/>
        <v>55.048575325637792</v>
      </c>
      <c r="H51" s="182"/>
    </row>
    <row r="52" spans="1:8" x14ac:dyDescent="0.25">
      <c r="A52" s="172">
        <v>652</v>
      </c>
      <c r="B52" s="113" t="s">
        <v>24</v>
      </c>
      <c r="C52" s="117">
        <v>3000000</v>
      </c>
      <c r="D52" s="117">
        <f>SUM(D49:D51)</f>
        <v>1984894</v>
      </c>
      <c r="E52" s="117">
        <v>3000000</v>
      </c>
      <c r="F52" s="117">
        <f>+F49+F50+F51</f>
        <v>1696732</v>
      </c>
      <c r="G52" s="182">
        <f t="shared" si="2"/>
        <v>85.482247414723417</v>
      </c>
      <c r="H52" s="182">
        <f>F52/E52*100</f>
        <v>56.557733333333339</v>
      </c>
    </row>
    <row r="53" spans="1:8" x14ac:dyDescent="0.25">
      <c r="A53" s="173">
        <v>6531</v>
      </c>
      <c r="B53" s="17" t="s">
        <v>665</v>
      </c>
      <c r="C53" s="120"/>
      <c r="D53" s="120">
        <v>150181</v>
      </c>
      <c r="E53" s="120"/>
      <c r="F53" s="120">
        <v>83864</v>
      </c>
      <c r="G53" s="182">
        <f t="shared" si="2"/>
        <v>55.841950712806543</v>
      </c>
      <c r="H53" s="182"/>
    </row>
    <row r="54" spans="1:8" x14ac:dyDescent="0.25">
      <c r="A54" s="173">
        <v>6532</v>
      </c>
      <c r="B54" s="17" t="s">
        <v>666</v>
      </c>
      <c r="C54" s="120"/>
      <c r="D54" s="120">
        <v>1173980</v>
      </c>
      <c r="E54" s="120"/>
      <c r="F54" s="120">
        <v>988668</v>
      </c>
      <c r="G54" s="182">
        <f t="shared" si="2"/>
        <v>84.215063288982776</v>
      </c>
      <c r="H54" s="182"/>
    </row>
    <row r="55" spans="1:8" x14ac:dyDescent="0.25">
      <c r="A55" s="172">
        <v>653</v>
      </c>
      <c r="B55" s="113" t="s">
        <v>25</v>
      </c>
      <c r="C55" s="117">
        <v>4100000</v>
      </c>
      <c r="D55" s="117">
        <f>SUM(D53:D54)</f>
        <v>1324161</v>
      </c>
      <c r="E55" s="117">
        <v>4100000</v>
      </c>
      <c r="F55" s="117">
        <f>+F53+F54</f>
        <v>1072532</v>
      </c>
      <c r="G55" s="182">
        <f t="shared" si="2"/>
        <v>80.997099295327374</v>
      </c>
      <c r="H55" s="182">
        <f>F55/E55*100</f>
        <v>26.15931707317073</v>
      </c>
    </row>
    <row r="56" spans="1:8" s="19" customFormat="1" x14ac:dyDescent="0.25">
      <c r="A56" s="174">
        <v>65</v>
      </c>
      <c r="B56" s="9" t="s">
        <v>26</v>
      </c>
      <c r="C56" s="119">
        <f>SUM(C48,C52,C55)</f>
        <v>7250000</v>
      </c>
      <c r="D56" s="119">
        <f>SUM(D48,D52,D55)</f>
        <v>3336162</v>
      </c>
      <c r="E56" s="119">
        <f>SUM(E48,E52,E55)</f>
        <v>7250000</v>
      </c>
      <c r="F56" s="119">
        <f>SUM(F48,F52,F55)</f>
        <v>2805530</v>
      </c>
      <c r="G56" s="182">
        <f t="shared" si="2"/>
        <v>84.094537375583073</v>
      </c>
      <c r="H56" s="182">
        <f>F56/E56*100</f>
        <v>38.696965517241381</v>
      </c>
    </row>
    <row r="57" spans="1:8" x14ac:dyDescent="0.25">
      <c r="A57" s="173">
        <v>6615</v>
      </c>
      <c r="B57" s="17" t="s">
        <v>667</v>
      </c>
      <c r="C57" s="120"/>
      <c r="D57" s="120">
        <v>159325</v>
      </c>
      <c r="E57" s="120"/>
      <c r="F57" s="120">
        <v>138069</v>
      </c>
      <c r="G57" s="182">
        <f t="shared" si="2"/>
        <v>86.658716460065904</v>
      </c>
      <c r="H57" s="182"/>
    </row>
    <row r="58" spans="1:8" s="19" customFormat="1" x14ac:dyDescent="0.25">
      <c r="A58" s="172">
        <v>661</v>
      </c>
      <c r="B58" s="113" t="s">
        <v>27</v>
      </c>
      <c r="C58" s="117">
        <v>228320</v>
      </c>
      <c r="D58" s="117">
        <f>+D57</f>
        <v>159325</v>
      </c>
      <c r="E58" s="117">
        <v>315000</v>
      </c>
      <c r="F58" s="117">
        <f>+F57</f>
        <v>138069</v>
      </c>
      <c r="G58" s="182">
        <f t="shared" si="2"/>
        <v>86.658716460065904</v>
      </c>
      <c r="H58" s="182">
        <f>F58/E58*100</f>
        <v>43.831428571428575</v>
      </c>
    </row>
    <row r="59" spans="1:8" s="19" customFormat="1" x14ac:dyDescent="0.25">
      <c r="A59" s="173">
        <v>6631</v>
      </c>
      <c r="B59" s="17" t="s">
        <v>60</v>
      </c>
      <c r="C59" s="120"/>
      <c r="D59" s="120">
        <v>41600</v>
      </c>
      <c r="E59" s="120"/>
      <c r="F59" s="120">
        <v>30450</v>
      </c>
      <c r="G59" s="182">
        <f t="shared" si="2"/>
        <v>73.197115384615387</v>
      </c>
      <c r="H59" s="182"/>
    </row>
    <row r="60" spans="1:8" x14ac:dyDescent="0.25">
      <c r="A60" s="173">
        <v>6632</v>
      </c>
      <c r="B60" s="17" t="s">
        <v>61</v>
      </c>
      <c r="C60" s="120"/>
      <c r="D60" s="120">
        <v>0</v>
      </c>
      <c r="E60" s="120"/>
      <c r="F60" s="120">
        <v>526</v>
      </c>
      <c r="G60" s="182">
        <v>0</v>
      </c>
      <c r="H60" s="182"/>
    </row>
    <row r="61" spans="1:8" x14ac:dyDescent="0.25">
      <c r="A61" s="172">
        <v>663</v>
      </c>
      <c r="B61" s="113" t="s">
        <v>28</v>
      </c>
      <c r="C61" s="117">
        <v>350000</v>
      </c>
      <c r="D61" s="117">
        <f>SUM(D59:D60)</f>
        <v>41600</v>
      </c>
      <c r="E61" s="117">
        <v>350000</v>
      </c>
      <c r="F61" s="117">
        <f>+F59+F60</f>
        <v>30976</v>
      </c>
      <c r="G61" s="182">
        <f t="shared" si="2"/>
        <v>74.461538461538453</v>
      </c>
      <c r="H61" s="182">
        <f>F61/E61*100</f>
        <v>8.8502857142857145</v>
      </c>
    </row>
    <row r="62" spans="1:8" x14ac:dyDescent="0.25">
      <c r="A62" s="174">
        <v>66</v>
      </c>
      <c r="B62" s="9" t="s">
        <v>29</v>
      </c>
      <c r="C62" s="119">
        <f>SUM(C58,C61)</f>
        <v>578320</v>
      </c>
      <c r="D62" s="119">
        <f>SUM(D58,D61)</f>
        <v>200925</v>
      </c>
      <c r="E62" s="119">
        <f>SUM(E58,E61)</f>
        <v>665000</v>
      </c>
      <c r="F62" s="119">
        <f>SUM(F58,F61)</f>
        <v>169045</v>
      </c>
      <c r="G62" s="182">
        <f t="shared" si="2"/>
        <v>84.133383103147935</v>
      </c>
      <c r="H62" s="182">
        <f>F62/E62*100</f>
        <v>25.420300751879697</v>
      </c>
    </row>
    <row r="63" spans="1:8" x14ac:dyDescent="0.25">
      <c r="A63" s="8">
        <v>681</v>
      </c>
      <c r="B63" s="7" t="s">
        <v>30</v>
      </c>
      <c r="C63" s="118">
        <v>10000</v>
      </c>
      <c r="D63" s="118">
        <v>0</v>
      </c>
      <c r="E63" s="118">
        <v>10000</v>
      </c>
      <c r="F63" s="118">
        <v>0</v>
      </c>
      <c r="G63" s="182">
        <v>0</v>
      </c>
      <c r="H63" s="182">
        <f>F63/E63*100</f>
        <v>0</v>
      </c>
    </row>
    <row r="64" spans="1:8" x14ac:dyDescent="0.25">
      <c r="A64" s="172">
        <v>683</v>
      </c>
      <c r="B64" s="113" t="s">
        <v>31</v>
      </c>
      <c r="C64" s="117">
        <v>200000</v>
      </c>
      <c r="D64" s="117">
        <v>144382</v>
      </c>
      <c r="E64" s="117">
        <v>200000</v>
      </c>
      <c r="F64" s="117">
        <v>0</v>
      </c>
      <c r="G64" s="182">
        <f t="shared" si="2"/>
        <v>0</v>
      </c>
      <c r="H64" s="182">
        <f>F64/E64*100</f>
        <v>0</v>
      </c>
    </row>
    <row r="65" spans="1:8" s="2" customFormat="1" x14ac:dyDescent="0.25">
      <c r="A65" s="174">
        <v>68</v>
      </c>
      <c r="B65" s="9" t="s">
        <v>32</v>
      </c>
      <c r="C65" s="119">
        <f>+C63+C64</f>
        <v>210000</v>
      </c>
      <c r="D65" s="119">
        <f>+D63+D64</f>
        <v>144382</v>
      </c>
      <c r="E65" s="119">
        <f>+E63+E64</f>
        <v>210000</v>
      </c>
      <c r="F65" s="119">
        <v>0</v>
      </c>
      <c r="G65" s="182">
        <f t="shared" si="2"/>
        <v>0</v>
      </c>
      <c r="H65" s="182">
        <f>+H63+H64</f>
        <v>0</v>
      </c>
    </row>
    <row r="66" spans="1:8" s="1" customFormat="1" x14ac:dyDescent="0.25">
      <c r="A66" s="175">
        <v>6</v>
      </c>
      <c r="B66" s="11" t="s">
        <v>33</v>
      </c>
      <c r="C66" s="121">
        <f>SUM(C20,C34,C45,C56,C62,C65)</f>
        <v>56923359</v>
      </c>
      <c r="D66" s="121">
        <f>SUM(D20,D34,D45,D56,D62,D65)</f>
        <v>18865117</v>
      </c>
      <c r="E66" s="121">
        <f>SUM(E20,E34,E45,E56,E62,E65)</f>
        <v>71796153</v>
      </c>
      <c r="F66" s="121">
        <f>SUM(F20,F34,F45,F56,F62,F65)</f>
        <v>17312376</v>
      </c>
      <c r="G66" s="182">
        <f t="shared" si="2"/>
        <v>91.76924797232904</v>
      </c>
      <c r="H66" s="183">
        <f>F66/E66*100</f>
        <v>24.113236262115603</v>
      </c>
    </row>
    <row r="67" spans="1:8" s="1" customFormat="1" x14ac:dyDescent="0.25">
      <c r="A67" s="5" t="s">
        <v>9</v>
      </c>
      <c r="B67" s="5" t="s">
        <v>43</v>
      </c>
      <c r="C67" s="116" t="s">
        <v>851</v>
      </c>
      <c r="D67" s="116" t="s">
        <v>798</v>
      </c>
      <c r="E67" s="116" t="s">
        <v>852</v>
      </c>
      <c r="F67" s="116" t="s">
        <v>853</v>
      </c>
      <c r="G67" s="179" t="s">
        <v>844</v>
      </c>
      <c r="H67" s="184" t="s">
        <v>843</v>
      </c>
    </row>
    <row r="68" spans="1:8" s="123" customFormat="1" x14ac:dyDescent="0.25">
      <c r="A68" s="5">
        <v>1</v>
      </c>
      <c r="B68" s="5">
        <v>2</v>
      </c>
      <c r="C68" s="79">
        <v>3</v>
      </c>
      <c r="D68" s="79">
        <v>4</v>
      </c>
      <c r="E68" s="79">
        <v>5</v>
      </c>
      <c r="F68" s="79">
        <v>6</v>
      </c>
      <c r="G68" s="185">
        <v>7</v>
      </c>
      <c r="H68" s="185">
        <v>8</v>
      </c>
    </row>
    <row r="69" spans="1:8" x14ac:dyDescent="0.25">
      <c r="A69" s="8">
        <v>7111</v>
      </c>
      <c r="B69" s="176" t="s">
        <v>668</v>
      </c>
      <c r="C69" s="171"/>
      <c r="D69" s="171">
        <v>46038</v>
      </c>
      <c r="E69" s="171"/>
      <c r="F69" s="171">
        <v>715</v>
      </c>
      <c r="G69" s="181">
        <f>F69/D69*100</f>
        <v>1.5530648594639211</v>
      </c>
      <c r="H69" s="186"/>
    </row>
    <row r="70" spans="1:8" x14ac:dyDescent="0.25">
      <c r="A70" s="172">
        <v>711</v>
      </c>
      <c r="B70" s="113" t="s">
        <v>34</v>
      </c>
      <c r="C70" s="117">
        <v>500000</v>
      </c>
      <c r="D70" s="117">
        <f>+D69</f>
        <v>46038</v>
      </c>
      <c r="E70" s="117">
        <v>500000</v>
      </c>
      <c r="F70" s="117">
        <f>+F69</f>
        <v>715</v>
      </c>
      <c r="G70" s="181">
        <f t="shared" ref="G70:G85" si="3">F70/D70*100</f>
        <v>1.5530648594639211</v>
      </c>
      <c r="H70" s="182">
        <f>F70/E70*100</f>
        <v>0.14300000000000002</v>
      </c>
    </row>
    <row r="71" spans="1:8" s="19" customFormat="1" x14ac:dyDescent="0.25">
      <c r="A71" s="174">
        <v>71</v>
      </c>
      <c r="B71" s="9" t="s">
        <v>35</v>
      </c>
      <c r="C71" s="119">
        <f>+C70</f>
        <v>500000</v>
      </c>
      <c r="D71" s="119">
        <f>+D70</f>
        <v>46038</v>
      </c>
      <c r="E71" s="119">
        <f>+E70</f>
        <v>500000</v>
      </c>
      <c r="F71" s="119">
        <f>+F70</f>
        <v>715</v>
      </c>
      <c r="G71" s="181">
        <f t="shared" si="3"/>
        <v>1.5530648594639211</v>
      </c>
      <c r="H71" s="182">
        <f>+H70</f>
        <v>0.14300000000000002</v>
      </c>
    </row>
    <row r="72" spans="1:8" x14ac:dyDescent="0.25">
      <c r="A72" s="173">
        <v>7211</v>
      </c>
      <c r="B72" s="17" t="s">
        <v>669</v>
      </c>
      <c r="C72" s="120">
        <v>0</v>
      </c>
      <c r="D72" s="120">
        <v>130852</v>
      </c>
      <c r="E72" s="120">
        <v>0</v>
      </c>
      <c r="F72" s="120">
        <v>97042</v>
      </c>
      <c r="G72" s="181">
        <f t="shared" si="3"/>
        <v>74.161648274386323</v>
      </c>
      <c r="H72" s="182">
        <v>0</v>
      </c>
    </row>
    <row r="73" spans="1:8" x14ac:dyDescent="0.25">
      <c r="A73" s="172">
        <v>721</v>
      </c>
      <c r="B73" s="113" t="s">
        <v>36</v>
      </c>
      <c r="C73" s="117">
        <v>400000</v>
      </c>
      <c r="D73" s="117">
        <f>+D72</f>
        <v>130852</v>
      </c>
      <c r="E73" s="117">
        <v>400000</v>
      </c>
      <c r="F73" s="117">
        <f>+F72</f>
        <v>97042</v>
      </c>
      <c r="G73" s="181">
        <f t="shared" si="3"/>
        <v>74.161648274386323</v>
      </c>
      <c r="H73" s="182">
        <f>F73/E73*100</f>
        <v>24.2605</v>
      </c>
    </row>
    <row r="74" spans="1:8" x14ac:dyDescent="0.25">
      <c r="A74" s="8">
        <v>7241</v>
      </c>
      <c r="B74" s="7" t="s">
        <v>670</v>
      </c>
      <c r="C74" s="118"/>
      <c r="D74" s="118">
        <v>0</v>
      </c>
      <c r="E74" s="118"/>
      <c r="F74" s="118"/>
      <c r="G74" s="181">
        <v>0</v>
      </c>
      <c r="H74" s="182"/>
    </row>
    <row r="75" spans="1:8" x14ac:dyDescent="0.25">
      <c r="A75" s="172">
        <v>724</v>
      </c>
      <c r="B75" s="113" t="s">
        <v>537</v>
      </c>
      <c r="C75" s="117">
        <v>100</v>
      </c>
      <c r="D75" s="117">
        <v>0</v>
      </c>
      <c r="E75" s="117">
        <v>100</v>
      </c>
      <c r="F75" s="117">
        <v>0</v>
      </c>
      <c r="G75" s="181">
        <v>0</v>
      </c>
      <c r="H75" s="182">
        <f>F75/E75*100</f>
        <v>0</v>
      </c>
    </row>
    <row r="76" spans="1:8" s="2" customFormat="1" x14ac:dyDescent="0.25">
      <c r="A76" s="174">
        <v>72</v>
      </c>
      <c r="B76" s="9" t="s">
        <v>37</v>
      </c>
      <c r="C76" s="119">
        <f>SUM(C75,C73)</f>
        <v>400100</v>
      </c>
      <c r="D76" s="119">
        <f>SUM(D75,D73)</f>
        <v>130852</v>
      </c>
      <c r="E76" s="119">
        <f>SUM(E75,E73)</f>
        <v>400100</v>
      </c>
      <c r="F76" s="119">
        <f>SUM(F75,F73)</f>
        <v>97042</v>
      </c>
      <c r="G76" s="181">
        <f t="shared" si="3"/>
        <v>74.161648274386323</v>
      </c>
      <c r="H76" s="182">
        <f>F76/E76*100</f>
        <v>24.254436390902274</v>
      </c>
    </row>
    <row r="77" spans="1:8" s="61" customFormat="1" x14ac:dyDescent="0.25">
      <c r="A77" s="175">
        <v>7</v>
      </c>
      <c r="B77" s="11" t="s">
        <v>42</v>
      </c>
      <c r="C77" s="121">
        <f>SUM(C71,C76)</f>
        <v>900100</v>
      </c>
      <c r="D77" s="121">
        <f>SUM(D71,D76)</f>
        <v>176890</v>
      </c>
      <c r="E77" s="121">
        <f>SUM(E71,E76)</f>
        <v>900100</v>
      </c>
      <c r="F77" s="121">
        <f>SUM(F71,F76)</f>
        <v>97757</v>
      </c>
      <c r="G77" s="181">
        <f t="shared" si="3"/>
        <v>55.264288540901127</v>
      </c>
      <c r="H77" s="183">
        <f>F77/E77*100</f>
        <v>10.860682146428175</v>
      </c>
    </row>
    <row r="78" spans="1:8" x14ac:dyDescent="0.25">
      <c r="A78" s="173">
        <v>8163</v>
      </c>
      <c r="B78" s="17" t="s">
        <v>671</v>
      </c>
      <c r="C78" s="120">
        <v>0</v>
      </c>
      <c r="D78" s="120">
        <v>0</v>
      </c>
      <c r="E78" s="120">
        <v>0</v>
      </c>
      <c r="F78" s="120">
        <v>0</v>
      </c>
      <c r="G78" s="181">
        <v>0</v>
      </c>
      <c r="H78" s="182">
        <v>0</v>
      </c>
    </row>
    <row r="79" spans="1:8" x14ac:dyDescent="0.25">
      <c r="A79" s="8">
        <v>816</v>
      </c>
      <c r="B79" s="7" t="s">
        <v>38</v>
      </c>
      <c r="C79" s="118">
        <v>50000</v>
      </c>
      <c r="D79" s="118">
        <v>0</v>
      </c>
      <c r="E79" s="118">
        <v>50000</v>
      </c>
      <c r="F79" s="118">
        <v>0</v>
      </c>
      <c r="G79" s="181">
        <v>0</v>
      </c>
      <c r="H79" s="182">
        <f>F79/E79*100</f>
        <v>0</v>
      </c>
    </row>
    <row r="80" spans="1:8" s="19" customFormat="1" x14ac:dyDescent="0.25">
      <c r="A80" s="174">
        <v>81</v>
      </c>
      <c r="B80" s="9" t="s">
        <v>39</v>
      </c>
      <c r="C80" s="119">
        <f t="shared" ref="C80:E80" si="4">+C79</f>
        <v>50000</v>
      </c>
      <c r="D80" s="119">
        <f t="shared" si="4"/>
        <v>0</v>
      </c>
      <c r="E80" s="119">
        <f t="shared" si="4"/>
        <v>50000</v>
      </c>
      <c r="F80" s="119">
        <v>0</v>
      </c>
      <c r="G80" s="181">
        <v>0</v>
      </c>
      <c r="H80" s="182">
        <f t="shared" ref="H80" si="5">+H79</f>
        <v>0</v>
      </c>
    </row>
    <row r="81" spans="1:8" x14ac:dyDescent="0.25">
      <c r="A81" s="174">
        <v>842</v>
      </c>
      <c r="B81" s="9" t="s">
        <v>799</v>
      </c>
      <c r="C81" s="119">
        <v>3075000</v>
      </c>
      <c r="D81" s="119"/>
      <c r="E81" s="119">
        <v>4198000</v>
      </c>
      <c r="F81" s="119">
        <v>0</v>
      </c>
      <c r="G81" s="181">
        <v>0</v>
      </c>
      <c r="H81" s="182">
        <v>0</v>
      </c>
    </row>
    <row r="82" spans="1:8" s="2" customFormat="1" x14ac:dyDescent="0.25">
      <c r="A82" s="174">
        <v>84</v>
      </c>
      <c r="B82" s="9" t="s">
        <v>799</v>
      </c>
      <c r="C82" s="119">
        <f>+C81</f>
        <v>3075000</v>
      </c>
      <c r="D82" s="119"/>
      <c r="E82" s="119">
        <f>+E81</f>
        <v>4198000</v>
      </c>
      <c r="F82" s="119">
        <f>+F81</f>
        <v>0</v>
      </c>
      <c r="G82" s="181">
        <v>0</v>
      </c>
      <c r="H82" s="182">
        <f>+H81</f>
        <v>0</v>
      </c>
    </row>
    <row r="83" spans="1:8" x14ac:dyDescent="0.25">
      <c r="A83" s="175">
        <v>8</v>
      </c>
      <c r="B83" s="11" t="s">
        <v>40</v>
      </c>
      <c r="C83" s="121">
        <f>+C80+C82</f>
        <v>3125000</v>
      </c>
      <c r="D83" s="121">
        <f>+D80</f>
        <v>0</v>
      </c>
      <c r="E83" s="121">
        <f>+E80+E82</f>
        <v>4248000</v>
      </c>
      <c r="F83" s="121">
        <f>+F80+F82</f>
        <v>0</v>
      </c>
      <c r="G83" s="181">
        <v>0</v>
      </c>
      <c r="H83" s="183">
        <f>+H80+H82</f>
        <v>0</v>
      </c>
    </row>
    <row r="84" spans="1:8" s="15" customFormat="1" ht="15.75" x14ac:dyDescent="0.25">
      <c r="A84" s="8"/>
      <c r="B84" s="7"/>
      <c r="C84" s="118"/>
      <c r="D84" s="118"/>
      <c r="E84" s="118"/>
      <c r="F84" s="118"/>
      <c r="G84" s="181">
        <v>0</v>
      </c>
      <c r="H84" s="182"/>
    </row>
    <row r="85" spans="1:8" ht="16.5" thickBot="1" x14ac:dyDescent="0.3">
      <c r="A85" s="177"/>
      <c r="B85" s="13" t="s">
        <v>41</v>
      </c>
      <c r="C85" s="122">
        <f>+C66+C77+C83</f>
        <v>60948459</v>
      </c>
      <c r="D85" s="122">
        <f>+D66+D77+D83</f>
        <v>19042007</v>
      </c>
      <c r="E85" s="122">
        <f>+E66+E77+E83</f>
        <v>76944253</v>
      </c>
      <c r="F85" s="122">
        <f>+F66+F77+F83</f>
        <v>17410133</v>
      </c>
      <c r="G85" s="197">
        <f t="shared" si="3"/>
        <v>91.430136539704037</v>
      </c>
      <c r="H85" s="187">
        <f>F85/E85*100</f>
        <v>22.626943951226611</v>
      </c>
    </row>
    <row r="86" spans="1:8" ht="15.75" thickTop="1" x14ac:dyDescent="0.25"/>
    <row r="102" spans="1:8" s="1" customFormat="1" x14ac:dyDescent="0.25">
      <c r="A102" s="4"/>
      <c r="B102"/>
      <c r="C102" s="115"/>
      <c r="D102" s="115"/>
      <c r="E102" s="115"/>
      <c r="F102" s="115"/>
      <c r="G102" s="178"/>
      <c r="H102" s="178"/>
    </row>
    <row r="103" spans="1:8" x14ac:dyDescent="0.25">
      <c r="A103" s="5" t="s">
        <v>12</v>
      </c>
      <c r="B103" s="5" t="s">
        <v>43</v>
      </c>
      <c r="C103" s="127" t="s">
        <v>851</v>
      </c>
      <c r="D103" s="127" t="s">
        <v>798</v>
      </c>
      <c r="E103" s="127" t="s">
        <v>849</v>
      </c>
      <c r="F103" s="127" t="s">
        <v>855</v>
      </c>
      <c r="G103" s="188" t="s">
        <v>856</v>
      </c>
      <c r="H103" s="188" t="s">
        <v>857</v>
      </c>
    </row>
    <row r="104" spans="1:8" x14ac:dyDescent="0.25">
      <c r="A104" s="8">
        <v>11</v>
      </c>
      <c r="B104" s="7" t="s">
        <v>730</v>
      </c>
      <c r="C104" s="118">
        <f t="shared" ref="C104" si="6">+C13+C16+C19+C39+C44+C48+C63+C64</f>
        <v>22195879</v>
      </c>
      <c r="D104" s="118">
        <f>+D13+D16+D19+D39+D44+D48+D63+D64</f>
        <v>11653940</v>
      </c>
      <c r="E104" s="118">
        <f>+E13+E16+E19+E39+E44+E48+E63+E64</f>
        <v>22532653</v>
      </c>
      <c r="F104" s="118">
        <f t="shared" ref="F104" si="7">+F13+F16+F19+F39+F44+F48+F63+F64</f>
        <v>9513546</v>
      </c>
      <c r="G104" s="182">
        <f>F104/D104*100</f>
        <v>81.633730738273925</v>
      </c>
      <c r="H104" s="182">
        <f>F104/E104*100</f>
        <v>42.221153452281008</v>
      </c>
    </row>
    <row r="105" spans="1:8" x14ac:dyDescent="0.25">
      <c r="A105" s="8">
        <v>12</v>
      </c>
      <c r="B105" s="7" t="s">
        <v>731</v>
      </c>
      <c r="C105" s="118"/>
      <c r="D105" s="118"/>
      <c r="E105" s="118"/>
      <c r="F105" s="118"/>
      <c r="G105" s="182">
        <v>0</v>
      </c>
      <c r="H105" s="182">
        <v>0</v>
      </c>
    </row>
    <row r="106" spans="1:8" x14ac:dyDescent="0.25">
      <c r="A106" s="8">
        <v>31</v>
      </c>
      <c r="B106" s="7" t="s">
        <v>732</v>
      </c>
      <c r="C106" s="118">
        <f t="shared" ref="C106" si="8">+C58</f>
        <v>228320</v>
      </c>
      <c r="D106" s="118">
        <f>+D58</f>
        <v>159325</v>
      </c>
      <c r="E106" s="118">
        <f>+E58</f>
        <v>315000</v>
      </c>
      <c r="F106" s="118">
        <f t="shared" ref="F106" si="9">+F58</f>
        <v>138069</v>
      </c>
      <c r="G106" s="182">
        <f t="shared" ref="G106:G123" si="10">F106/D106*100</f>
        <v>86.658716460065904</v>
      </c>
      <c r="H106" s="182">
        <f t="shared" ref="H106:H123" si="11">F106/E106*100</f>
        <v>43.831428571428575</v>
      </c>
    </row>
    <row r="107" spans="1:8" x14ac:dyDescent="0.25">
      <c r="A107" s="8">
        <v>41</v>
      </c>
      <c r="B107" s="7" t="s">
        <v>733</v>
      </c>
      <c r="C107" s="118">
        <f t="shared" ref="C107" si="12">+C55</f>
        <v>4100000</v>
      </c>
      <c r="D107" s="118">
        <f>+D55</f>
        <v>1324161</v>
      </c>
      <c r="E107" s="118">
        <f>+E55</f>
        <v>4100000</v>
      </c>
      <c r="F107" s="118">
        <f t="shared" ref="F107" si="13">+F55</f>
        <v>1072532</v>
      </c>
      <c r="G107" s="182">
        <f t="shared" si="10"/>
        <v>80.997099295327374</v>
      </c>
      <c r="H107" s="182">
        <f t="shared" si="11"/>
        <v>26.15931707317073</v>
      </c>
    </row>
    <row r="108" spans="1:8" x14ac:dyDescent="0.25">
      <c r="A108" s="8">
        <v>42</v>
      </c>
      <c r="B108" s="7" t="s">
        <v>734</v>
      </c>
      <c r="C108" s="118">
        <f t="shared" ref="C108" si="14">+C52</f>
        <v>3000000</v>
      </c>
      <c r="D108" s="118">
        <f>+D52</f>
        <v>1984894</v>
      </c>
      <c r="E108" s="118">
        <f>+E52</f>
        <v>3000000</v>
      </c>
      <c r="F108" s="118">
        <f t="shared" ref="F108" si="15">+F52</f>
        <v>1696732</v>
      </c>
      <c r="G108" s="182">
        <f t="shared" si="10"/>
        <v>85.482247414723417</v>
      </c>
      <c r="H108" s="182">
        <f t="shared" si="11"/>
        <v>56.557733333333339</v>
      </c>
    </row>
    <row r="109" spans="1:8" x14ac:dyDescent="0.25">
      <c r="A109" s="8">
        <v>43</v>
      </c>
      <c r="B109" s="7" t="s">
        <v>735</v>
      </c>
      <c r="C109" s="118"/>
      <c r="D109" s="118"/>
      <c r="E109" s="118"/>
      <c r="F109" s="118"/>
      <c r="G109" s="182">
        <v>0</v>
      </c>
      <c r="H109" s="182">
        <v>0</v>
      </c>
    </row>
    <row r="110" spans="1:8" x14ac:dyDescent="0.25">
      <c r="A110" s="8">
        <v>51</v>
      </c>
      <c r="B110" s="7" t="s">
        <v>736</v>
      </c>
      <c r="C110" s="118">
        <f t="shared" ref="C110" si="16">+C24+C27+C30</f>
        <v>8949160</v>
      </c>
      <c r="D110" s="118">
        <f>+D24+D27+D30</f>
        <v>560643</v>
      </c>
      <c r="E110" s="118">
        <f>+E24+E27+E30</f>
        <v>10398500</v>
      </c>
      <c r="F110" s="118">
        <f t="shared" ref="F110" si="17">+F24+F27+F30</f>
        <v>1184700</v>
      </c>
      <c r="G110" s="182">
        <f t="shared" si="10"/>
        <v>211.31094118717257</v>
      </c>
      <c r="H110" s="182">
        <f t="shared" si="11"/>
        <v>11.392989373467326</v>
      </c>
    </row>
    <row r="111" spans="1:8" x14ac:dyDescent="0.25">
      <c r="A111" s="8">
        <v>52</v>
      </c>
      <c r="B111" s="7" t="s">
        <v>737</v>
      </c>
      <c r="C111" s="118">
        <f>+C21+C33</f>
        <v>16000000</v>
      </c>
      <c r="D111" s="118">
        <f>+D21+D33</f>
        <v>2117758</v>
      </c>
      <c r="E111" s="118">
        <f>+E21+E33</f>
        <v>29000000</v>
      </c>
      <c r="F111" s="118">
        <f>+F21+F33</f>
        <v>2602092</v>
      </c>
      <c r="G111" s="182">
        <f t="shared" si="10"/>
        <v>122.87012963709734</v>
      </c>
      <c r="H111" s="182">
        <f t="shared" si="11"/>
        <v>8.9727310344827593</v>
      </c>
    </row>
    <row r="112" spans="1:8" x14ac:dyDescent="0.25">
      <c r="A112" s="8">
        <v>53</v>
      </c>
      <c r="B112" s="7" t="s">
        <v>738</v>
      </c>
      <c r="C112" s="118"/>
      <c r="D112" s="118"/>
      <c r="E112" s="118"/>
      <c r="F112" s="118"/>
      <c r="G112" s="182">
        <v>0</v>
      </c>
      <c r="H112" s="182">
        <v>0</v>
      </c>
    </row>
    <row r="113" spans="1:8" x14ac:dyDescent="0.25">
      <c r="A113" s="8">
        <v>54</v>
      </c>
      <c r="B113" s="7" t="s">
        <v>739</v>
      </c>
      <c r="C113" s="118">
        <f>+C29</f>
        <v>2100000</v>
      </c>
      <c r="D113" s="118">
        <f>+D29</f>
        <v>1022796</v>
      </c>
      <c r="E113" s="118">
        <f>+E29</f>
        <v>2100000</v>
      </c>
      <c r="F113" s="118">
        <f>+F29</f>
        <v>1073729</v>
      </c>
      <c r="G113" s="182">
        <f t="shared" si="10"/>
        <v>104.97978091427811</v>
      </c>
      <c r="H113" s="182">
        <f t="shared" si="11"/>
        <v>51.129952380952382</v>
      </c>
    </row>
    <row r="114" spans="1:8" x14ac:dyDescent="0.25">
      <c r="A114" s="8">
        <v>55</v>
      </c>
      <c r="B114" s="7" t="s">
        <v>740</v>
      </c>
      <c r="C114" s="118"/>
      <c r="D114" s="118"/>
      <c r="E114" s="118"/>
      <c r="F114" s="118"/>
      <c r="G114" s="182">
        <v>0</v>
      </c>
      <c r="H114" s="182">
        <v>0</v>
      </c>
    </row>
    <row r="115" spans="1:8" x14ac:dyDescent="0.25">
      <c r="A115" s="8">
        <v>56</v>
      </c>
      <c r="B115" s="7" t="s">
        <v>741</v>
      </c>
      <c r="C115" s="118"/>
      <c r="D115" s="118"/>
      <c r="E115" s="118"/>
      <c r="F115" s="118"/>
      <c r="G115" s="182">
        <v>0</v>
      </c>
      <c r="H115" s="182">
        <v>0</v>
      </c>
    </row>
    <row r="116" spans="1:8" x14ac:dyDescent="0.25">
      <c r="A116" s="8">
        <v>61</v>
      </c>
      <c r="B116" s="7" t="s">
        <v>742</v>
      </c>
      <c r="C116" s="118">
        <f>+C61</f>
        <v>350000</v>
      </c>
      <c r="D116" s="118">
        <f>+D61</f>
        <v>41600</v>
      </c>
      <c r="E116" s="118">
        <f>+E61</f>
        <v>350000</v>
      </c>
      <c r="F116" s="118">
        <f>+F61</f>
        <v>30976</v>
      </c>
      <c r="G116" s="182">
        <f t="shared" si="10"/>
        <v>74.461538461538453</v>
      </c>
      <c r="H116" s="182">
        <f t="shared" si="11"/>
        <v>8.8502857142857145</v>
      </c>
    </row>
    <row r="117" spans="1:8" x14ac:dyDescent="0.25">
      <c r="A117" s="8">
        <v>62</v>
      </c>
      <c r="B117" s="7" t="s">
        <v>743</v>
      </c>
      <c r="C117" s="118"/>
      <c r="D117" s="118"/>
      <c r="E117" s="118"/>
      <c r="F117" s="118"/>
      <c r="G117" s="182">
        <v>0</v>
      </c>
      <c r="H117" s="182">
        <v>0</v>
      </c>
    </row>
    <row r="118" spans="1:8" x14ac:dyDescent="0.25">
      <c r="A118" s="8">
        <v>71</v>
      </c>
      <c r="B118" s="7" t="s">
        <v>744</v>
      </c>
      <c r="C118" s="118">
        <f>+C75</f>
        <v>100</v>
      </c>
      <c r="D118" s="118">
        <f>+D75</f>
        <v>0</v>
      </c>
      <c r="E118" s="118">
        <f>+E75</f>
        <v>100</v>
      </c>
      <c r="F118" s="118">
        <f>+F75</f>
        <v>0</v>
      </c>
      <c r="G118" s="182">
        <v>0</v>
      </c>
      <c r="H118" s="182">
        <f t="shared" si="11"/>
        <v>0</v>
      </c>
    </row>
    <row r="119" spans="1:8" x14ac:dyDescent="0.25">
      <c r="A119" s="8">
        <v>72</v>
      </c>
      <c r="B119" s="7" t="s">
        <v>745</v>
      </c>
      <c r="C119" s="118">
        <f>+C73</f>
        <v>400000</v>
      </c>
      <c r="D119" s="118">
        <f>+D73</f>
        <v>130852</v>
      </c>
      <c r="E119" s="118">
        <f>+E73</f>
        <v>400000</v>
      </c>
      <c r="F119" s="118">
        <f>+F73</f>
        <v>97042</v>
      </c>
      <c r="G119" s="182">
        <f t="shared" si="10"/>
        <v>74.161648274386323</v>
      </c>
      <c r="H119" s="182">
        <f t="shared" si="11"/>
        <v>24.2605</v>
      </c>
    </row>
    <row r="120" spans="1:8" x14ac:dyDescent="0.25">
      <c r="A120" s="8">
        <v>73</v>
      </c>
      <c r="B120" s="7" t="s">
        <v>746</v>
      </c>
      <c r="C120" s="118">
        <f>+C70</f>
        <v>500000</v>
      </c>
      <c r="D120" s="118">
        <f>+D70</f>
        <v>46038</v>
      </c>
      <c r="E120" s="118">
        <f>+E70</f>
        <v>500000</v>
      </c>
      <c r="F120" s="118">
        <f>+F70</f>
        <v>715</v>
      </c>
      <c r="G120" s="182">
        <f t="shared" si="10"/>
        <v>1.5530648594639211</v>
      </c>
      <c r="H120" s="182">
        <f t="shared" si="11"/>
        <v>0.14300000000000002</v>
      </c>
    </row>
    <row r="121" spans="1:8" x14ac:dyDescent="0.25">
      <c r="A121" s="8">
        <v>81</v>
      </c>
      <c r="B121" s="7" t="s">
        <v>747</v>
      </c>
      <c r="C121" s="118">
        <f>+C79</f>
        <v>50000</v>
      </c>
      <c r="D121" s="118">
        <f>+D79</f>
        <v>0</v>
      </c>
      <c r="E121" s="118">
        <f>+E79</f>
        <v>50000</v>
      </c>
      <c r="F121" s="118">
        <f>+F79</f>
        <v>0</v>
      </c>
      <c r="G121" s="182">
        <v>0</v>
      </c>
      <c r="H121" s="182">
        <f t="shared" si="11"/>
        <v>0</v>
      </c>
    </row>
    <row r="122" spans="1:8" x14ac:dyDescent="0.25">
      <c r="A122" s="8">
        <v>84</v>
      </c>
      <c r="B122" s="9" t="s">
        <v>799</v>
      </c>
      <c r="C122" s="118">
        <f>+C82</f>
        <v>3075000</v>
      </c>
      <c r="D122" s="118">
        <f t="shared" ref="D122:F122" si="18">+D82</f>
        <v>0</v>
      </c>
      <c r="E122" s="118">
        <f t="shared" si="18"/>
        <v>4198000</v>
      </c>
      <c r="F122" s="118">
        <f t="shared" si="18"/>
        <v>0</v>
      </c>
      <c r="G122" s="182">
        <v>0</v>
      </c>
      <c r="H122" s="182">
        <f t="shared" si="11"/>
        <v>0</v>
      </c>
    </row>
    <row r="123" spans="1:8" x14ac:dyDescent="0.25">
      <c r="A123" s="5"/>
      <c r="B123" s="104" t="s">
        <v>748</v>
      </c>
      <c r="C123" s="126">
        <f>SUM(C104:C122)</f>
        <v>60948459</v>
      </c>
      <c r="D123" s="126">
        <f>SUM(D104:D121)</f>
        <v>19042007</v>
      </c>
      <c r="E123" s="126">
        <f>SUM(E104:E122)</f>
        <v>76944253</v>
      </c>
      <c r="F123" s="126">
        <f>SUM(F104:F122)</f>
        <v>17410133</v>
      </c>
      <c r="G123" s="182">
        <f t="shared" si="10"/>
        <v>91.430136539704037</v>
      </c>
      <c r="H123" s="182">
        <f t="shared" si="11"/>
        <v>22.626943951226611</v>
      </c>
    </row>
  </sheetData>
  <pageMargins left="0.7" right="0.7" top="0.75" bottom="0.75" header="0.3" footer="0.3"/>
  <pageSetup paperSize="9" scale="90" fitToHeight="0" orientation="landscape" r:id="rId1"/>
  <rowBreaks count="3" manualBreakCount="3">
    <brk id="34" max="16383" man="1"/>
    <brk id="65" max="16383" man="1"/>
    <brk id="9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8"/>
  <sheetViews>
    <sheetView topLeftCell="A103" workbookViewId="0"/>
  </sheetViews>
  <sheetFormatPr defaultRowHeight="15" x14ac:dyDescent="0.25"/>
  <cols>
    <col min="1" max="1" width="7.42578125" customWidth="1"/>
    <col min="2" max="2" width="41.42578125" customWidth="1"/>
    <col min="3" max="3" width="14.7109375" customWidth="1"/>
    <col min="4" max="4" width="14.28515625" customWidth="1"/>
    <col min="5" max="6" width="14.7109375" customWidth="1"/>
    <col min="7" max="7" width="10.85546875" style="190" customWidth="1"/>
    <col min="8" max="8" width="10.7109375" style="190" customWidth="1"/>
  </cols>
  <sheetData>
    <row r="1" spans="1:8" x14ac:dyDescent="0.25">
      <c r="A1" t="s">
        <v>6</v>
      </c>
    </row>
    <row r="2" spans="1:8" x14ac:dyDescent="0.25">
      <c r="A2" t="s">
        <v>7</v>
      </c>
    </row>
    <row r="3" spans="1:8" x14ac:dyDescent="0.25">
      <c r="A3" t="s">
        <v>8</v>
      </c>
    </row>
    <row r="4" spans="1:8" ht="15.75" x14ac:dyDescent="0.25">
      <c r="B4" s="16" t="s">
        <v>859</v>
      </c>
    </row>
    <row r="8" spans="1:8" s="23" customFormat="1" ht="12.75" x14ac:dyDescent="0.2">
      <c r="A8" s="28" t="s">
        <v>9</v>
      </c>
      <c r="B8" s="28" t="s">
        <v>43</v>
      </c>
      <c r="C8" s="80" t="s">
        <v>851</v>
      </c>
      <c r="D8" s="80" t="s">
        <v>798</v>
      </c>
      <c r="E8" s="80" t="s">
        <v>849</v>
      </c>
      <c r="F8" s="80" t="s">
        <v>853</v>
      </c>
      <c r="G8" s="184" t="s">
        <v>844</v>
      </c>
      <c r="H8" s="184" t="s">
        <v>843</v>
      </c>
    </row>
    <row r="9" spans="1:8" x14ac:dyDescent="0.25">
      <c r="A9" s="5">
        <v>1</v>
      </c>
      <c r="B9" s="5">
        <v>2</v>
      </c>
      <c r="C9" s="79">
        <v>3</v>
      </c>
      <c r="D9" s="79">
        <v>4</v>
      </c>
      <c r="E9" s="79">
        <v>5</v>
      </c>
      <c r="F9" s="79">
        <v>6</v>
      </c>
      <c r="G9" s="185">
        <v>7</v>
      </c>
      <c r="H9" s="185">
        <v>8</v>
      </c>
    </row>
    <row r="10" spans="1:8" s="61" customFormat="1" x14ac:dyDescent="0.25">
      <c r="A10" s="189">
        <v>3111</v>
      </c>
      <c r="B10" s="176" t="s">
        <v>672</v>
      </c>
      <c r="C10" s="147">
        <v>0</v>
      </c>
      <c r="D10" s="147">
        <v>3151537</v>
      </c>
      <c r="E10" s="147">
        <v>0</v>
      </c>
      <c r="F10" s="147">
        <v>3175844</v>
      </c>
      <c r="G10" s="181">
        <f>F10/D10*100</f>
        <v>100.77127446068378</v>
      </c>
      <c r="H10" s="181"/>
    </row>
    <row r="11" spans="1:8" x14ac:dyDescent="0.25">
      <c r="A11" s="113">
        <v>311</v>
      </c>
      <c r="B11" s="113" t="s">
        <v>44</v>
      </c>
      <c r="C11" s="114">
        <v>6525300</v>
      </c>
      <c r="D11" s="114">
        <f>+D10</f>
        <v>3151537</v>
      </c>
      <c r="E11" s="114">
        <v>6985300</v>
      </c>
      <c r="F11" s="114">
        <f>+F10</f>
        <v>3175844</v>
      </c>
      <c r="G11" s="181">
        <f t="shared" ref="G11:G73" si="0">F11/D11*100</f>
        <v>100.77127446068378</v>
      </c>
      <c r="H11" s="181">
        <f t="shared" ref="H11:H73" si="1">F11/E11*100</f>
        <v>45.464675819220361</v>
      </c>
    </row>
    <row r="12" spans="1:8" x14ac:dyDescent="0.25">
      <c r="A12" s="113">
        <v>312</v>
      </c>
      <c r="B12" s="113" t="s">
        <v>45</v>
      </c>
      <c r="C12" s="114">
        <v>434400</v>
      </c>
      <c r="D12" s="114">
        <v>103396</v>
      </c>
      <c r="E12" s="114">
        <v>489800</v>
      </c>
      <c r="F12" s="114">
        <v>118892</v>
      </c>
      <c r="G12" s="181">
        <f t="shared" si="0"/>
        <v>114.9870401176061</v>
      </c>
      <c r="H12" s="181">
        <f t="shared" si="1"/>
        <v>24.27358105349122</v>
      </c>
    </row>
    <row r="13" spans="1:8" x14ac:dyDescent="0.25">
      <c r="A13" s="7">
        <v>3131</v>
      </c>
      <c r="B13" s="7" t="s">
        <v>780</v>
      </c>
      <c r="C13" s="130"/>
      <c r="D13" s="130">
        <v>74120</v>
      </c>
      <c r="E13" s="130"/>
      <c r="F13" s="130">
        <v>73958</v>
      </c>
      <c r="G13" s="181">
        <f t="shared" si="0"/>
        <v>99.781435509983808</v>
      </c>
      <c r="H13" s="181"/>
    </row>
    <row r="14" spans="1:8" x14ac:dyDescent="0.25">
      <c r="A14" s="7">
        <v>3132</v>
      </c>
      <c r="B14" s="7" t="s">
        <v>673</v>
      </c>
      <c r="C14" s="130"/>
      <c r="D14" s="130">
        <v>498118</v>
      </c>
      <c r="E14" s="130"/>
      <c r="F14" s="130">
        <v>496599</v>
      </c>
      <c r="G14" s="181">
        <f t="shared" si="0"/>
        <v>99.69505217639194</v>
      </c>
      <c r="H14" s="181"/>
    </row>
    <row r="15" spans="1:8" x14ac:dyDescent="0.25">
      <c r="A15" s="7">
        <v>3133</v>
      </c>
      <c r="B15" s="7" t="s">
        <v>674</v>
      </c>
      <c r="C15" s="130"/>
      <c r="D15" s="130">
        <v>3697</v>
      </c>
      <c r="E15" s="130"/>
      <c r="F15" s="130">
        <v>0</v>
      </c>
      <c r="G15" s="181">
        <f t="shared" si="0"/>
        <v>0</v>
      </c>
      <c r="H15" s="181"/>
    </row>
    <row r="16" spans="1:8" x14ac:dyDescent="0.25">
      <c r="A16" s="113">
        <v>313</v>
      </c>
      <c r="B16" s="113" t="s">
        <v>46</v>
      </c>
      <c r="C16" s="114">
        <v>1228670</v>
      </c>
      <c r="D16" s="114">
        <f>+D13+D14+D15</f>
        <v>575935</v>
      </c>
      <c r="E16" s="114">
        <v>1235600</v>
      </c>
      <c r="F16" s="114">
        <f>+F13+F14</f>
        <v>570557</v>
      </c>
      <c r="G16" s="181">
        <f t="shared" si="0"/>
        <v>99.066214069296009</v>
      </c>
      <c r="H16" s="181">
        <f t="shared" si="1"/>
        <v>46.176513434768538</v>
      </c>
    </row>
    <row r="17" spans="1:8" x14ac:dyDescent="0.25">
      <c r="A17" s="9">
        <v>31</v>
      </c>
      <c r="B17" s="9" t="s">
        <v>47</v>
      </c>
      <c r="C17" s="10">
        <f>+C11+C12+C16</f>
        <v>8188370</v>
      </c>
      <c r="D17" s="10">
        <f>+D11+D12+D16</f>
        <v>3830868</v>
      </c>
      <c r="E17" s="10">
        <f>+E11+E12+E16</f>
        <v>8710700</v>
      </c>
      <c r="F17" s="10">
        <f>+F11+F12+F16</f>
        <v>3865293</v>
      </c>
      <c r="G17" s="181">
        <f t="shared" si="0"/>
        <v>100.89862140903838</v>
      </c>
      <c r="H17" s="181">
        <f t="shared" si="1"/>
        <v>44.374080154292997</v>
      </c>
    </row>
    <row r="18" spans="1:8" s="19" customFormat="1" x14ac:dyDescent="0.25">
      <c r="A18" s="17">
        <v>3211</v>
      </c>
      <c r="B18" s="17" t="s">
        <v>675</v>
      </c>
      <c r="C18" s="18"/>
      <c r="D18" s="18">
        <v>11527</v>
      </c>
      <c r="E18" s="18"/>
      <c r="F18" s="18">
        <v>4096</v>
      </c>
      <c r="G18" s="181">
        <f t="shared" si="0"/>
        <v>35.533963737312398</v>
      </c>
      <c r="H18" s="181"/>
    </row>
    <row r="19" spans="1:8" s="19" customFormat="1" x14ac:dyDescent="0.25">
      <c r="A19" s="17">
        <v>3212</v>
      </c>
      <c r="B19" s="17" t="s">
        <v>676</v>
      </c>
      <c r="C19" s="18"/>
      <c r="D19" s="18">
        <v>127083</v>
      </c>
      <c r="E19" s="18"/>
      <c r="F19" s="18">
        <v>106259</v>
      </c>
      <c r="G19" s="181">
        <f t="shared" si="0"/>
        <v>83.6138586593014</v>
      </c>
      <c r="H19" s="181"/>
    </row>
    <row r="20" spans="1:8" s="19" customFormat="1" x14ac:dyDescent="0.25">
      <c r="A20" s="17">
        <v>3213</v>
      </c>
      <c r="B20" s="17" t="s">
        <v>677</v>
      </c>
      <c r="C20" s="18"/>
      <c r="D20" s="18">
        <v>84000</v>
      </c>
      <c r="E20" s="18"/>
      <c r="F20" s="18">
        <v>4550</v>
      </c>
      <c r="G20" s="181">
        <f t="shared" si="0"/>
        <v>5.416666666666667</v>
      </c>
      <c r="H20" s="181"/>
    </row>
    <row r="21" spans="1:8" s="19" customFormat="1" x14ac:dyDescent="0.25">
      <c r="A21" s="17">
        <v>3214</v>
      </c>
      <c r="B21" s="17" t="s">
        <v>678</v>
      </c>
      <c r="C21" s="18"/>
      <c r="D21" s="18">
        <v>1726</v>
      </c>
      <c r="E21" s="18"/>
      <c r="F21" s="18">
        <v>728</v>
      </c>
      <c r="G21" s="181">
        <f t="shared" si="0"/>
        <v>42.178447276940908</v>
      </c>
      <c r="H21" s="181"/>
    </row>
    <row r="22" spans="1:8" x14ac:dyDescent="0.25">
      <c r="A22" s="113">
        <v>321</v>
      </c>
      <c r="B22" s="113" t="s">
        <v>48</v>
      </c>
      <c r="C22" s="114">
        <v>474118</v>
      </c>
      <c r="D22" s="114">
        <f>+D18+D19+D20+D21</f>
        <v>224336</v>
      </c>
      <c r="E22" s="114">
        <v>501600</v>
      </c>
      <c r="F22" s="114">
        <f>SUM(F18:F21)</f>
        <v>115633</v>
      </c>
      <c r="G22" s="181">
        <f t="shared" si="0"/>
        <v>51.54455816275587</v>
      </c>
      <c r="H22" s="181">
        <f t="shared" si="1"/>
        <v>23.052830940988837</v>
      </c>
    </row>
    <row r="23" spans="1:8" x14ac:dyDescent="0.25">
      <c r="A23" s="7">
        <v>3221</v>
      </c>
      <c r="B23" s="7" t="s">
        <v>679</v>
      </c>
      <c r="C23" s="130"/>
      <c r="D23" s="130">
        <v>63364</v>
      </c>
      <c r="E23" s="130"/>
      <c r="F23" s="130">
        <v>94326</v>
      </c>
      <c r="G23" s="181">
        <f t="shared" si="0"/>
        <v>148.86370809923616</v>
      </c>
      <c r="H23" s="181"/>
    </row>
    <row r="24" spans="1:8" x14ac:dyDescent="0.25">
      <c r="A24" s="7">
        <v>3222</v>
      </c>
      <c r="B24" s="7" t="s">
        <v>680</v>
      </c>
      <c r="C24" s="130"/>
      <c r="D24" s="130">
        <v>127221</v>
      </c>
      <c r="E24" s="130"/>
      <c r="F24" s="130">
        <v>67074</v>
      </c>
      <c r="G24" s="181">
        <f t="shared" si="0"/>
        <v>52.722427901054068</v>
      </c>
      <c r="H24" s="181"/>
    </row>
    <row r="25" spans="1:8" x14ac:dyDescent="0.25">
      <c r="A25" s="7">
        <v>3223</v>
      </c>
      <c r="B25" s="7" t="s">
        <v>681</v>
      </c>
      <c r="C25" s="130"/>
      <c r="D25" s="130">
        <v>394747</v>
      </c>
      <c r="E25" s="130"/>
      <c r="F25" s="130">
        <v>416243</v>
      </c>
      <c r="G25" s="181">
        <f t="shared" si="0"/>
        <v>105.44551320212693</v>
      </c>
      <c r="H25" s="181"/>
    </row>
    <row r="26" spans="1:8" x14ac:dyDescent="0.25">
      <c r="A26" s="7">
        <v>3224</v>
      </c>
      <c r="B26" s="7" t="s">
        <v>682</v>
      </c>
      <c r="C26" s="130"/>
      <c r="D26" s="130">
        <v>53454</v>
      </c>
      <c r="E26" s="130"/>
      <c r="F26" s="130">
        <v>128892</v>
      </c>
      <c r="G26" s="181">
        <f t="shared" si="0"/>
        <v>241.12695027500283</v>
      </c>
      <c r="H26" s="181"/>
    </row>
    <row r="27" spans="1:8" x14ac:dyDescent="0.25">
      <c r="A27" s="7">
        <v>3225</v>
      </c>
      <c r="B27" s="7" t="s">
        <v>683</v>
      </c>
      <c r="C27" s="130"/>
      <c r="D27" s="130">
        <v>6560</v>
      </c>
      <c r="E27" s="130"/>
      <c r="F27" s="130">
        <v>43692</v>
      </c>
      <c r="G27" s="181">
        <f t="shared" si="0"/>
        <v>666.03658536585363</v>
      </c>
      <c r="H27" s="181"/>
    </row>
    <row r="28" spans="1:8" x14ac:dyDescent="0.25">
      <c r="A28" s="7">
        <v>3227</v>
      </c>
      <c r="B28" s="7" t="s">
        <v>684</v>
      </c>
      <c r="C28" s="130"/>
      <c r="D28" s="130">
        <v>50752</v>
      </c>
      <c r="E28" s="130"/>
      <c r="F28" s="130">
        <v>21812</v>
      </c>
      <c r="G28" s="181">
        <f t="shared" si="0"/>
        <v>42.977616645649434</v>
      </c>
      <c r="H28" s="181"/>
    </row>
    <row r="29" spans="1:8" x14ac:dyDescent="0.25">
      <c r="A29" s="7">
        <v>322</v>
      </c>
      <c r="B29" s="113" t="s">
        <v>49</v>
      </c>
      <c r="C29" s="114">
        <v>1536941.37</v>
      </c>
      <c r="D29" s="114">
        <f>SUM(D23:D28)</f>
        <v>696098</v>
      </c>
      <c r="E29" s="114">
        <v>1705800</v>
      </c>
      <c r="F29" s="114">
        <f>SUM(F23:F28)</f>
        <v>772039</v>
      </c>
      <c r="G29" s="181">
        <f t="shared" si="0"/>
        <v>110.9095271068154</v>
      </c>
      <c r="H29" s="181">
        <f t="shared" si="1"/>
        <v>45.259643568999884</v>
      </c>
    </row>
    <row r="30" spans="1:8" x14ac:dyDescent="0.25">
      <c r="A30" s="7">
        <v>3231</v>
      </c>
      <c r="B30" s="7" t="s">
        <v>685</v>
      </c>
      <c r="C30" s="130"/>
      <c r="D30" s="130">
        <v>135090</v>
      </c>
      <c r="E30" s="130"/>
      <c r="F30" s="130">
        <v>137928</v>
      </c>
      <c r="G30" s="181">
        <f t="shared" si="0"/>
        <v>102.10082167443926</v>
      </c>
      <c r="H30" s="181"/>
    </row>
    <row r="31" spans="1:8" x14ac:dyDescent="0.25">
      <c r="A31" s="7">
        <v>3232</v>
      </c>
      <c r="B31" s="7" t="s">
        <v>686</v>
      </c>
      <c r="C31" s="130"/>
      <c r="D31" s="130">
        <v>2748725</v>
      </c>
      <c r="E31" s="130"/>
      <c r="F31" s="130">
        <v>5463584</v>
      </c>
      <c r="G31" s="181">
        <f t="shared" si="0"/>
        <v>198.7679378620997</v>
      </c>
      <c r="H31" s="181"/>
    </row>
    <row r="32" spans="1:8" x14ac:dyDescent="0.25">
      <c r="A32" s="7">
        <v>3233</v>
      </c>
      <c r="B32" s="7" t="s">
        <v>687</v>
      </c>
      <c r="C32" s="130"/>
      <c r="D32" s="130">
        <v>312563</v>
      </c>
      <c r="E32" s="130"/>
      <c r="F32" s="130">
        <v>223576</v>
      </c>
      <c r="G32" s="181">
        <f t="shared" si="0"/>
        <v>71.529899572246237</v>
      </c>
      <c r="H32" s="181"/>
    </row>
    <row r="33" spans="1:8" x14ac:dyDescent="0.25">
      <c r="A33" s="7">
        <v>3234</v>
      </c>
      <c r="B33" s="7" t="s">
        <v>688</v>
      </c>
      <c r="C33" s="130"/>
      <c r="D33" s="130">
        <v>166578</v>
      </c>
      <c r="E33" s="130"/>
      <c r="F33" s="130">
        <v>126953</v>
      </c>
      <c r="G33" s="181">
        <f t="shared" si="0"/>
        <v>76.212344967522725</v>
      </c>
      <c r="H33" s="181"/>
    </row>
    <row r="34" spans="1:8" s="23" customFormat="1" ht="12.75" x14ac:dyDescent="0.2">
      <c r="A34" s="28" t="s">
        <v>9</v>
      </c>
      <c r="B34" s="28" t="s">
        <v>43</v>
      </c>
      <c r="C34" s="80" t="s">
        <v>851</v>
      </c>
      <c r="D34" s="80" t="s">
        <v>798</v>
      </c>
      <c r="E34" s="80" t="s">
        <v>849</v>
      </c>
      <c r="F34" s="80" t="s">
        <v>860</v>
      </c>
      <c r="G34" s="184" t="s">
        <v>844</v>
      </c>
      <c r="H34" s="184" t="s">
        <v>843</v>
      </c>
    </row>
    <row r="35" spans="1:8" x14ac:dyDescent="0.25">
      <c r="A35" s="7">
        <v>3235</v>
      </c>
      <c r="B35" s="7" t="s">
        <v>689</v>
      </c>
      <c r="C35" s="130"/>
      <c r="D35" s="130">
        <v>8296</v>
      </c>
      <c r="E35" s="130"/>
      <c r="F35" s="130">
        <v>65049</v>
      </c>
      <c r="G35" s="181">
        <f t="shared" si="0"/>
        <v>784.10077145612343</v>
      </c>
      <c r="H35" s="181"/>
    </row>
    <row r="36" spans="1:8" x14ac:dyDescent="0.25">
      <c r="A36" s="7">
        <v>3236</v>
      </c>
      <c r="B36" s="7" t="s">
        <v>690</v>
      </c>
      <c r="C36" s="130"/>
      <c r="D36" s="130">
        <v>33726</v>
      </c>
      <c r="E36" s="130"/>
      <c r="F36" s="130">
        <v>31103</v>
      </c>
      <c r="G36" s="181">
        <f t="shared" si="0"/>
        <v>92.222617565083326</v>
      </c>
      <c r="H36" s="181"/>
    </row>
    <row r="37" spans="1:8" x14ac:dyDescent="0.25">
      <c r="A37" s="7">
        <v>3237</v>
      </c>
      <c r="B37" s="7" t="s">
        <v>691</v>
      </c>
      <c r="C37" s="130"/>
      <c r="D37" s="130">
        <v>937745</v>
      </c>
      <c r="E37" s="130"/>
      <c r="F37" s="130">
        <v>809178</v>
      </c>
      <c r="G37" s="181">
        <f t="shared" si="0"/>
        <v>86.289769606876064</v>
      </c>
      <c r="H37" s="181"/>
    </row>
    <row r="38" spans="1:8" x14ac:dyDescent="0.25">
      <c r="A38" s="7">
        <v>3238</v>
      </c>
      <c r="B38" s="7" t="s">
        <v>692</v>
      </c>
      <c r="C38" s="130"/>
      <c r="D38" s="130">
        <v>27399</v>
      </c>
      <c r="E38" s="130"/>
      <c r="F38" s="130">
        <v>22607</v>
      </c>
      <c r="G38" s="181">
        <f t="shared" si="0"/>
        <v>82.510310595277204</v>
      </c>
      <c r="H38" s="181"/>
    </row>
    <row r="39" spans="1:8" x14ac:dyDescent="0.25">
      <c r="A39" s="7">
        <v>3239</v>
      </c>
      <c r="B39" s="7" t="s">
        <v>693</v>
      </c>
      <c r="C39" s="130"/>
      <c r="D39" s="130">
        <v>379173</v>
      </c>
      <c r="E39" s="130"/>
      <c r="F39" s="130">
        <v>948637</v>
      </c>
      <c r="G39" s="181">
        <f t="shared" si="0"/>
        <v>250.18579909434479</v>
      </c>
      <c r="H39" s="181"/>
    </row>
    <row r="40" spans="1:8" x14ac:dyDescent="0.25">
      <c r="A40" s="113">
        <v>323</v>
      </c>
      <c r="B40" s="113" t="s">
        <v>50</v>
      </c>
      <c r="C40" s="114">
        <v>18288311.75</v>
      </c>
      <c r="D40" s="114">
        <f>+D30+D31+D32+D33+D35+D36+D37+D38+D39</f>
        <v>4749295</v>
      </c>
      <c r="E40" s="114">
        <v>18949480</v>
      </c>
      <c r="F40" s="114">
        <v>7828615</v>
      </c>
      <c r="G40" s="181">
        <f t="shared" si="0"/>
        <v>164.83741271072864</v>
      </c>
      <c r="H40" s="181">
        <f t="shared" si="1"/>
        <v>41.313086163841959</v>
      </c>
    </row>
    <row r="41" spans="1:8" x14ac:dyDescent="0.25">
      <c r="A41" s="113">
        <v>324</v>
      </c>
      <c r="B41" s="113" t="s">
        <v>51</v>
      </c>
      <c r="C41" s="114">
        <v>39500</v>
      </c>
      <c r="D41" s="114">
        <v>5435</v>
      </c>
      <c r="E41" s="114">
        <v>43400</v>
      </c>
      <c r="F41" s="114">
        <v>14003</v>
      </c>
      <c r="G41" s="181">
        <f t="shared" si="0"/>
        <v>257.64489420423183</v>
      </c>
      <c r="H41" s="181">
        <f t="shared" si="1"/>
        <v>32.264976958525345</v>
      </c>
    </row>
    <row r="42" spans="1:8" x14ac:dyDescent="0.25">
      <c r="A42" s="7">
        <v>3291</v>
      </c>
      <c r="B42" s="7" t="s">
        <v>694</v>
      </c>
      <c r="C42" s="130"/>
      <c r="D42" s="130">
        <v>63980</v>
      </c>
      <c r="E42" s="130"/>
      <c r="F42" s="130">
        <v>53301</v>
      </c>
      <c r="G42" s="181">
        <f t="shared" si="0"/>
        <v>83.308846514535801</v>
      </c>
      <c r="H42" s="181"/>
    </row>
    <row r="43" spans="1:8" x14ac:dyDescent="0.25">
      <c r="A43" s="7">
        <v>3292</v>
      </c>
      <c r="B43" s="7" t="s">
        <v>695</v>
      </c>
      <c r="C43" s="130"/>
      <c r="D43" s="130">
        <v>132493</v>
      </c>
      <c r="E43" s="130"/>
      <c r="F43" s="130">
        <v>130925</v>
      </c>
      <c r="G43" s="181">
        <f t="shared" si="0"/>
        <v>98.816541251235918</v>
      </c>
      <c r="H43" s="181"/>
    </row>
    <row r="44" spans="1:8" x14ac:dyDescent="0.25">
      <c r="A44" s="7">
        <v>3293</v>
      </c>
      <c r="B44" s="7" t="s">
        <v>696</v>
      </c>
      <c r="C44" s="130"/>
      <c r="D44" s="130">
        <v>100006</v>
      </c>
      <c r="E44" s="130"/>
      <c r="F44" s="130">
        <v>37050</v>
      </c>
      <c r="G44" s="181">
        <f t="shared" si="0"/>
        <v>37.047777133371994</v>
      </c>
      <c r="H44" s="181"/>
    </row>
    <row r="45" spans="1:8" x14ac:dyDescent="0.25">
      <c r="A45" s="7">
        <v>3294</v>
      </c>
      <c r="B45" s="7" t="s">
        <v>697</v>
      </c>
      <c r="C45" s="130"/>
      <c r="D45" s="130">
        <v>28643</v>
      </c>
      <c r="E45" s="130"/>
      <c r="F45" s="130">
        <v>28730</v>
      </c>
      <c r="G45" s="181">
        <f t="shared" si="0"/>
        <v>100.30373913347066</v>
      </c>
      <c r="H45" s="181"/>
    </row>
    <row r="46" spans="1:8" x14ac:dyDescent="0.25">
      <c r="A46" s="7">
        <v>3295</v>
      </c>
      <c r="B46" s="7" t="s">
        <v>698</v>
      </c>
      <c r="C46" s="130"/>
      <c r="D46" s="130">
        <v>12657</v>
      </c>
      <c r="E46" s="130"/>
      <c r="F46" s="130">
        <v>11197</v>
      </c>
      <c r="G46" s="181">
        <f t="shared" si="0"/>
        <v>88.464881093466062</v>
      </c>
      <c r="H46" s="181"/>
    </row>
    <row r="47" spans="1:8" x14ac:dyDescent="0.25">
      <c r="A47" s="7">
        <v>3296</v>
      </c>
      <c r="B47" s="7" t="s">
        <v>781</v>
      </c>
      <c r="C47" s="130"/>
      <c r="D47" s="130">
        <v>0</v>
      </c>
      <c r="E47" s="130"/>
      <c r="F47" s="130"/>
      <c r="G47" s="181"/>
      <c r="H47" s="181"/>
    </row>
    <row r="48" spans="1:8" x14ac:dyDescent="0.25">
      <c r="A48" s="7">
        <v>3299</v>
      </c>
      <c r="B48" s="7" t="s">
        <v>52</v>
      </c>
      <c r="C48" s="130"/>
      <c r="D48" s="130">
        <v>368814</v>
      </c>
      <c r="E48" s="130"/>
      <c r="F48" s="130">
        <v>106452</v>
      </c>
      <c r="G48" s="181">
        <f t="shared" si="0"/>
        <v>28.863329483154111</v>
      </c>
      <c r="H48" s="181"/>
    </row>
    <row r="49" spans="1:8" x14ac:dyDescent="0.25">
      <c r="A49" s="113">
        <v>329</v>
      </c>
      <c r="B49" s="113" t="s">
        <v>52</v>
      </c>
      <c r="C49" s="114">
        <v>1665422.88</v>
      </c>
      <c r="D49" s="114">
        <f>SUM(D42:D48)</f>
        <v>706593</v>
      </c>
      <c r="E49" s="114">
        <v>1859773</v>
      </c>
      <c r="F49" s="114">
        <f>SUM(F42:F48)</f>
        <v>367655</v>
      </c>
      <c r="G49" s="181">
        <f t="shared" si="0"/>
        <v>52.032075041785021</v>
      </c>
      <c r="H49" s="181">
        <f t="shared" si="1"/>
        <v>19.768810494614129</v>
      </c>
    </row>
    <row r="50" spans="1:8" x14ac:dyDescent="0.25">
      <c r="A50" s="9">
        <v>32</v>
      </c>
      <c r="B50" s="9" t="s">
        <v>53</v>
      </c>
      <c r="C50" s="10">
        <f>+C22+C29+C40+C41+C49</f>
        <v>22004294</v>
      </c>
      <c r="D50" s="10">
        <f>+D22+D29+D40+D41+D49</f>
        <v>6381757</v>
      </c>
      <c r="E50" s="10">
        <f>+E22+E29+E40+E41+E49</f>
        <v>23060053</v>
      </c>
      <c r="F50" s="10">
        <f>+F22+F29+F40+F41+F49</f>
        <v>9097945</v>
      </c>
      <c r="G50" s="181">
        <f t="shared" si="0"/>
        <v>142.56175846244224</v>
      </c>
      <c r="H50" s="181">
        <f t="shared" si="1"/>
        <v>39.453270120411261</v>
      </c>
    </row>
    <row r="51" spans="1:8" s="19" customFormat="1" x14ac:dyDescent="0.25">
      <c r="A51" s="17">
        <v>3422</v>
      </c>
      <c r="B51" s="17" t="s">
        <v>699</v>
      </c>
      <c r="C51" s="18"/>
      <c r="D51" s="18">
        <v>0</v>
      </c>
      <c r="E51" s="18"/>
      <c r="F51" s="18">
        <v>1058</v>
      </c>
      <c r="G51" s="181">
        <v>0</v>
      </c>
      <c r="H51" s="181"/>
    </row>
    <row r="52" spans="1:8" s="19" customFormat="1" x14ac:dyDescent="0.25">
      <c r="A52" s="17">
        <v>3423</v>
      </c>
      <c r="B52" s="17" t="s">
        <v>700</v>
      </c>
      <c r="C52" s="18"/>
      <c r="D52" s="18"/>
      <c r="E52" s="18"/>
      <c r="F52" s="18"/>
      <c r="G52" s="181">
        <v>0</v>
      </c>
      <c r="H52" s="181"/>
    </row>
    <row r="53" spans="1:8" x14ac:dyDescent="0.25">
      <c r="A53" s="113">
        <v>342</v>
      </c>
      <c r="B53" s="113" t="s">
        <v>54</v>
      </c>
      <c r="C53" s="114">
        <v>95000</v>
      </c>
      <c r="D53" s="114">
        <f>+D51+D52</f>
        <v>0</v>
      </c>
      <c r="E53" s="114">
        <v>95000</v>
      </c>
      <c r="F53" s="114">
        <f>+F51</f>
        <v>1058</v>
      </c>
      <c r="G53" s="181">
        <v>0</v>
      </c>
      <c r="H53" s="181">
        <f t="shared" si="1"/>
        <v>1.1136842105263158</v>
      </c>
    </row>
    <row r="54" spans="1:8" s="19" customFormat="1" x14ac:dyDescent="0.25">
      <c r="A54" s="17">
        <v>3431</v>
      </c>
      <c r="B54" s="17" t="s">
        <v>701</v>
      </c>
      <c r="C54" s="18"/>
      <c r="D54" s="18">
        <v>37881</v>
      </c>
      <c r="E54" s="18"/>
      <c r="F54" s="18">
        <v>40485</v>
      </c>
      <c r="G54" s="181">
        <f t="shared" si="0"/>
        <v>106.87415854914073</v>
      </c>
      <c r="H54" s="181"/>
    </row>
    <row r="55" spans="1:8" s="19" customFormat="1" x14ac:dyDescent="0.25">
      <c r="A55" s="17">
        <v>3432</v>
      </c>
      <c r="B55" s="17" t="s">
        <v>702</v>
      </c>
      <c r="C55" s="18"/>
      <c r="D55" s="18">
        <v>0</v>
      </c>
      <c r="E55" s="18"/>
      <c r="F55" s="18"/>
      <c r="G55" s="181">
        <v>0</v>
      </c>
      <c r="H55" s="181"/>
    </row>
    <row r="56" spans="1:8" s="19" customFormat="1" x14ac:dyDescent="0.25">
      <c r="A56" s="17">
        <v>3433</v>
      </c>
      <c r="B56" s="17" t="s">
        <v>703</v>
      </c>
      <c r="C56" s="18"/>
      <c r="D56" s="18">
        <v>359</v>
      </c>
      <c r="E56" s="18"/>
      <c r="F56" s="18">
        <v>300</v>
      </c>
      <c r="G56" s="181">
        <f t="shared" si="0"/>
        <v>83.565459610027858</v>
      </c>
      <c r="H56" s="181"/>
    </row>
    <row r="57" spans="1:8" s="19" customFormat="1" x14ac:dyDescent="0.25">
      <c r="A57" s="17">
        <v>3434</v>
      </c>
      <c r="B57" s="17" t="s">
        <v>704</v>
      </c>
      <c r="C57" s="18"/>
      <c r="D57" s="18">
        <v>0</v>
      </c>
      <c r="E57" s="18"/>
      <c r="F57" s="18"/>
      <c r="G57" s="181">
        <v>0</v>
      </c>
      <c r="H57" s="181"/>
    </row>
    <row r="58" spans="1:8" s="19" customFormat="1" x14ac:dyDescent="0.25">
      <c r="A58" s="124">
        <v>343</v>
      </c>
      <c r="B58" s="124" t="s">
        <v>55</v>
      </c>
      <c r="C58" s="125">
        <v>229670</v>
      </c>
      <c r="D58" s="125">
        <f>SUM(D54:D57)</f>
        <v>38240</v>
      </c>
      <c r="E58" s="125">
        <v>213600</v>
      </c>
      <c r="F58" s="125">
        <f>SUM(F54:F57)</f>
        <v>40785</v>
      </c>
      <c r="G58" s="181">
        <f t="shared" si="0"/>
        <v>106.65533472803348</v>
      </c>
      <c r="H58" s="181">
        <f t="shared" si="1"/>
        <v>19.094101123595504</v>
      </c>
    </row>
    <row r="59" spans="1:8" x14ac:dyDescent="0.25">
      <c r="A59" s="9">
        <v>34</v>
      </c>
      <c r="B59" s="9" t="s">
        <v>56</v>
      </c>
      <c r="C59" s="10">
        <f>+C53+C58</f>
        <v>324670</v>
      </c>
      <c r="D59" s="10">
        <f>+D53+D58</f>
        <v>38240</v>
      </c>
      <c r="E59" s="10">
        <f>+E53+E58</f>
        <v>308600</v>
      </c>
      <c r="F59" s="10">
        <f>+F53+F58</f>
        <v>41843</v>
      </c>
      <c r="G59" s="181">
        <f t="shared" si="0"/>
        <v>109.42207112970712</v>
      </c>
      <c r="H59" s="181">
        <f t="shared" si="1"/>
        <v>13.55897602073882</v>
      </c>
    </row>
    <row r="60" spans="1:8" s="19" customFormat="1" x14ac:dyDescent="0.25">
      <c r="A60" s="17">
        <v>3521</v>
      </c>
      <c r="B60" s="17" t="s">
        <v>705</v>
      </c>
      <c r="C60" s="18"/>
      <c r="D60" s="18"/>
      <c r="E60" s="18"/>
      <c r="F60" s="18"/>
      <c r="G60" s="181">
        <v>0</v>
      </c>
      <c r="H60" s="181"/>
    </row>
    <row r="61" spans="1:8" s="19" customFormat="1" x14ac:dyDescent="0.25">
      <c r="A61" s="17">
        <v>3522</v>
      </c>
      <c r="B61" s="17" t="s">
        <v>706</v>
      </c>
      <c r="C61" s="18"/>
      <c r="D61" s="18"/>
      <c r="E61" s="18"/>
      <c r="F61" s="18"/>
      <c r="G61" s="181">
        <v>0</v>
      </c>
      <c r="H61" s="181"/>
    </row>
    <row r="62" spans="1:8" x14ac:dyDescent="0.25">
      <c r="A62" s="7">
        <v>3523</v>
      </c>
      <c r="B62" s="7" t="s">
        <v>707</v>
      </c>
      <c r="C62" s="130"/>
      <c r="D62" s="130"/>
      <c r="E62" s="130"/>
      <c r="F62" s="130"/>
      <c r="G62" s="181">
        <v>0</v>
      </c>
      <c r="H62" s="181"/>
    </row>
    <row r="63" spans="1:8" x14ac:dyDescent="0.25">
      <c r="A63" s="7">
        <v>352</v>
      </c>
      <c r="B63" s="7" t="s">
        <v>57</v>
      </c>
      <c r="C63" s="130">
        <v>100000</v>
      </c>
      <c r="D63" s="130"/>
      <c r="E63" s="130">
        <v>100000</v>
      </c>
      <c r="F63" s="130">
        <v>0</v>
      </c>
      <c r="G63" s="181">
        <v>0</v>
      </c>
      <c r="H63" s="181">
        <f t="shared" si="1"/>
        <v>0</v>
      </c>
    </row>
    <row r="64" spans="1:8" x14ac:dyDescent="0.25">
      <c r="A64" s="9">
        <v>35</v>
      </c>
      <c r="B64" s="9" t="s">
        <v>57</v>
      </c>
      <c r="C64" s="10">
        <f t="shared" ref="C64:F64" si="2">SUM(C63:C63)</f>
        <v>100000</v>
      </c>
      <c r="D64" s="10">
        <f t="shared" si="2"/>
        <v>0</v>
      </c>
      <c r="E64" s="10">
        <f t="shared" si="2"/>
        <v>100000</v>
      </c>
      <c r="F64" s="10">
        <f t="shared" si="2"/>
        <v>0</v>
      </c>
      <c r="G64" s="181">
        <v>0</v>
      </c>
      <c r="H64" s="181">
        <f t="shared" si="1"/>
        <v>0</v>
      </c>
    </row>
    <row r="65" spans="1:8" x14ac:dyDescent="0.25">
      <c r="A65" s="7">
        <v>3721</v>
      </c>
      <c r="B65" s="7" t="s">
        <v>708</v>
      </c>
      <c r="C65" s="130"/>
      <c r="D65" s="130">
        <v>117987</v>
      </c>
      <c r="E65" s="130"/>
      <c r="F65" s="130">
        <v>110242</v>
      </c>
      <c r="G65" s="181">
        <f t="shared" si="0"/>
        <v>93.435717494300221</v>
      </c>
      <c r="H65" s="181"/>
    </row>
    <row r="66" spans="1:8" x14ac:dyDescent="0.25">
      <c r="A66" s="7">
        <v>3722</v>
      </c>
      <c r="B66" s="7" t="s">
        <v>709</v>
      </c>
      <c r="C66" s="130"/>
      <c r="D66" s="130">
        <v>19299</v>
      </c>
      <c r="E66" s="130"/>
      <c r="F66" s="130">
        <v>21774</v>
      </c>
      <c r="G66" s="181">
        <f t="shared" si="0"/>
        <v>112.82449867868803</v>
      </c>
      <c r="H66" s="181"/>
    </row>
    <row r="67" spans="1:8" x14ac:dyDescent="0.25">
      <c r="A67" s="113">
        <v>372</v>
      </c>
      <c r="B67" s="113" t="s">
        <v>58</v>
      </c>
      <c r="C67" s="114">
        <v>874000</v>
      </c>
      <c r="D67" s="114">
        <f>+D65+D66</f>
        <v>137286</v>
      </c>
      <c r="E67" s="114">
        <v>910000</v>
      </c>
      <c r="F67" s="114">
        <f>+F65+F66</f>
        <v>132016</v>
      </c>
      <c r="G67" s="181">
        <f t="shared" si="0"/>
        <v>96.161298311553978</v>
      </c>
      <c r="H67" s="181">
        <f t="shared" si="1"/>
        <v>14.507252747252746</v>
      </c>
    </row>
    <row r="68" spans="1:8" x14ac:dyDescent="0.25">
      <c r="A68" s="5" t="s">
        <v>9</v>
      </c>
      <c r="B68" s="5" t="s">
        <v>43</v>
      </c>
      <c r="C68" s="6" t="s">
        <v>851</v>
      </c>
      <c r="D68" s="6" t="s">
        <v>798</v>
      </c>
      <c r="E68" s="6" t="s">
        <v>849</v>
      </c>
      <c r="F68" s="6" t="s">
        <v>860</v>
      </c>
      <c r="G68" s="184" t="s">
        <v>844</v>
      </c>
      <c r="H68" s="184" t="s">
        <v>843</v>
      </c>
    </row>
    <row r="69" spans="1:8" x14ac:dyDescent="0.25">
      <c r="A69" s="9">
        <v>37</v>
      </c>
      <c r="B69" s="9" t="s">
        <v>59</v>
      </c>
      <c r="C69" s="10">
        <f t="shared" ref="C69:F69" si="3">SUM(C67:C67)</f>
        <v>874000</v>
      </c>
      <c r="D69" s="10">
        <f t="shared" si="3"/>
        <v>137286</v>
      </c>
      <c r="E69" s="10">
        <f t="shared" si="3"/>
        <v>910000</v>
      </c>
      <c r="F69" s="10">
        <f t="shared" si="3"/>
        <v>132016</v>
      </c>
      <c r="G69" s="181">
        <f t="shared" si="0"/>
        <v>96.161298311553978</v>
      </c>
      <c r="H69" s="181">
        <f t="shared" si="1"/>
        <v>14.507252747252746</v>
      </c>
    </row>
    <row r="70" spans="1:8" x14ac:dyDescent="0.25">
      <c r="A70" s="17">
        <v>3811</v>
      </c>
      <c r="B70" s="17" t="s">
        <v>710</v>
      </c>
      <c r="C70" s="18"/>
      <c r="D70" s="18">
        <v>1854929</v>
      </c>
      <c r="E70" s="18"/>
      <c r="F70" s="18">
        <v>1134188</v>
      </c>
      <c r="G70" s="181">
        <f t="shared" si="0"/>
        <v>61.144550546139499</v>
      </c>
      <c r="H70" s="181"/>
    </row>
    <row r="71" spans="1:8" x14ac:dyDescent="0.25">
      <c r="A71" s="17">
        <v>3812</v>
      </c>
      <c r="B71" s="17" t="s">
        <v>782</v>
      </c>
      <c r="C71" s="18"/>
      <c r="D71" s="18">
        <v>0</v>
      </c>
      <c r="E71" s="18"/>
      <c r="F71" s="18"/>
      <c r="G71" s="181">
        <v>0</v>
      </c>
      <c r="H71" s="181"/>
    </row>
    <row r="72" spans="1:8" x14ac:dyDescent="0.25">
      <c r="A72" s="17">
        <v>3813</v>
      </c>
      <c r="B72" s="17" t="s">
        <v>861</v>
      </c>
      <c r="C72" s="18"/>
      <c r="D72" s="18"/>
      <c r="E72" s="18"/>
      <c r="F72" s="18">
        <v>18267</v>
      </c>
      <c r="G72" s="181">
        <v>0</v>
      </c>
      <c r="H72" s="181"/>
    </row>
    <row r="73" spans="1:8" s="19" customFormat="1" x14ac:dyDescent="0.25">
      <c r="A73" s="113">
        <v>381</v>
      </c>
      <c r="B73" s="113" t="s">
        <v>60</v>
      </c>
      <c r="C73" s="114">
        <v>3557100</v>
      </c>
      <c r="D73" s="114">
        <f>+D70+D71</f>
        <v>1854929</v>
      </c>
      <c r="E73" s="114">
        <v>3684100</v>
      </c>
      <c r="F73" s="114">
        <f>SUM(F70:F72)</f>
        <v>1152455</v>
      </c>
      <c r="G73" s="181">
        <f t="shared" si="0"/>
        <v>62.129332173899918</v>
      </c>
      <c r="H73" s="181">
        <f t="shared" si="1"/>
        <v>31.281859884367957</v>
      </c>
    </row>
    <row r="74" spans="1:8" s="19" customFormat="1" x14ac:dyDescent="0.25">
      <c r="A74" s="17">
        <v>3831</v>
      </c>
      <c r="B74" s="17" t="s">
        <v>711</v>
      </c>
      <c r="C74" s="18"/>
      <c r="D74" s="18">
        <v>0</v>
      </c>
      <c r="E74" s="18"/>
      <c r="F74" s="18"/>
      <c r="G74" s="181">
        <v>0</v>
      </c>
      <c r="H74" s="181"/>
    </row>
    <row r="75" spans="1:8" s="19" customFormat="1" x14ac:dyDescent="0.25">
      <c r="A75" s="17">
        <v>382</v>
      </c>
      <c r="B75" s="17" t="s">
        <v>61</v>
      </c>
      <c r="C75" s="18">
        <v>1100000</v>
      </c>
      <c r="D75" s="18"/>
      <c r="E75" s="18">
        <v>1100000</v>
      </c>
      <c r="F75" s="18">
        <v>0</v>
      </c>
      <c r="G75" s="181">
        <v>0</v>
      </c>
      <c r="H75" s="181">
        <f t="shared" ref="H75:H117" si="4">F75/E75*100</f>
        <v>0</v>
      </c>
    </row>
    <row r="76" spans="1:8" x14ac:dyDescent="0.25">
      <c r="A76" s="113">
        <v>383</v>
      </c>
      <c r="B76" s="113" t="s">
        <v>62</v>
      </c>
      <c r="C76" s="114">
        <v>100000</v>
      </c>
      <c r="D76" s="114">
        <v>0</v>
      </c>
      <c r="E76" s="114">
        <v>100000</v>
      </c>
      <c r="F76" s="114">
        <v>0</v>
      </c>
      <c r="G76" s="181">
        <v>0</v>
      </c>
      <c r="H76" s="181">
        <f t="shared" si="4"/>
        <v>0</v>
      </c>
    </row>
    <row r="77" spans="1:8" x14ac:dyDescent="0.25">
      <c r="A77" s="113">
        <v>385</v>
      </c>
      <c r="B77" s="113" t="s">
        <v>63</v>
      </c>
      <c r="C77" s="114">
        <v>30000</v>
      </c>
      <c r="D77" s="114">
        <v>0</v>
      </c>
      <c r="E77" s="114">
        <v>30000</v>
      </c>
      <c r="F77" s="114">
        <v>0</v>
      </c>
      <c r="G77" s="181">
        <v>0</v>
      </c>
      <c r="H77" s="181">
        <f t="shared" si="4"/>
        <v>0</v>
      </c>
    </row>
    <row r="78" spans="1:8" x14ac:dyDescent="0.25">
      <c r="A78" s="7">
        <v>3861</v>
      </c>
      <c r="B78" s="7" t="s">
        <v>712</v>
      </c>
      <c r="C78" s="130"/>
      <c r="D78" s="130"/>
      <c r="E78" s="130"/>
      <c r="F78" s="130"/>
      <c r="G78" s="181"/>
      <c r="H78" s="181"/>
    </row>
    <row r="79" spans="1:8" x14ac:dyDescent="0.25">
      <c r="A79" s="113">
        <v>386</v>
      </c>
      <c r="B79" s="113" t="s">
        <v>64</v>
      </c>
      <c r="C79" s="114">
        <v>0</v>
      </c>
      <c r="D79" s="114">
        <v>0</v>
      </c>
      <c r="E79" s="114">
        <v>0</v>
      </c>
      <c r="F79" s="114">
        <v>0</v>
      </c>
      <c r="G79" s="181">
        <v>0</v>
      </c>
      <c r="H79" s="181">
        <v>0</v>
      </c>
    </row>
    <row r="80" spans="1:8" x14ac:dyDescent="0.25">
      <c r="A80" s="9">
        <v>38</v>
      </c>
      <c r="B80" s="9" t="s">
        <v>65</v>
      </c>
      <c r="C80" s="10">
        <f>+C73+C76+C77+C79+C75</f>
        <v>4787100</v>
      </c>
      <c r="D80" s="10">
        <f>+D73+D76+D77+D79</f>
        <v>1854929</v>
      </c>
      <c r="E80" s="10">
        <f>+E73+E76+E77+E79+E75</f>
        <v>4914100</v>
      </c>
      <c r="F80" s="10">
        <f>+F73+F76+F77+F79+F75</f>
        <v>1152455</v>
      </c>
      <c r="G80" s="181">
        <f t="shared" ref="G80:G117" si="5">F80/D80*100</f>
        <v>62.129332173899918</v>
      </c>
      <c r="H80" s="181">
        <f t="shared" si="4"/>
        <v>23.452005453694472</v>
      </c>
    </row>
    <row r="81" spans="1:8" x14ac:dyDescent="0.25">
      <c r="A81" s="11">
        <v>3</v>
      </c>
      <c r="B81" s="11" t="s">
        <v>66</v>
      </c>
      <c r="C81" s="12">
        <f>+C17+C50+C59+C64+C69+C80</f>
        <v>36278434</v>
      </c>
      <c r="D81" s="12">
        <f>+D17+D50+D59+D64+D69+D80</f>
        <v>12243080</v>
      </c>
      <c r="E81" s="12">
        <f>+E17+E50+E59+E64+E69+E80</f>
        <v>38003453</v>
      </c>
      <c r="F81" s="12">
        <f>+F17+F50+F59+F64+F69+F80</f>
        <v>14289552</v>
      </c>
      <c r="G81" s="181">
        <f t="shared" si="5"/>
        <v>116.71533633693483</v>
      </c>
      <c r="H81" s="181">
        <f t="shared" si="4"/>
        <v>37.600667497240316</v>
      </c>
    </row>
    <row r="82" spans="1:8" x14ac:dyDescent="0.25">
      <c r="A82" s="189">
        <v>4111</v>
      </c>
      <c r="B82" s="176" t="s">
        <v>668</v>
      </c>
      <c r="C82" s="147"/>
      <c r="D82" s="147"/>
      <c r="E82" s="147"/>
      <c r="F82" s="147"/>
      <c r="G82" s="181">
        <v>0</v>
      </c>
      <c r="H82" s="181"/>
    </row>
    <row r="83" spans="1:8" s="123" customFormat="1" x14ac:dyDescent="0.25">
      <c r="A83" s="124">
        <v>411</v>
      </c>
      <c r="B83" s="124" t="s">
        <v>67</v>
      </c>
      <c r="C83" s="125">
        <v>80000</v>
      </c>
      <c r="D83" s="125">
        <v>0</v>
      </c>
      <c r="E83" s="125">
        <v>80000</v>
      </c>
      <c r="F83" s="125">
        <v>0</v>
      </c>
      <c r="G83" s="181">
        <v>0</v>
      </c>
      <c r="H83" s="181">
        <f t="shared" si="4"/>
        <v>0</v>
      </c>
    </row>
    <row r="84" spans="1:8" s="22" customFormat="1" x14ac:dyDescent="0.25">
      <c r="A84" s="17">
        <v>4126</v>
      </c>
      <c r="B84" s="17" t="s">
        <v>713</v>
      </c>
      <c r="C84" s="18"/>
      <c r="D84" s="18">
        <v>68000</v>
      </c>
      <c r="E84" s="18"/>
      <c r="F84" s="18"/>
      <c r="G84" s="181">
        <f t="shared" si="5"/>
        <v>0</v>
      </c>
      <c r="H84" s="181"/>
    </row>
    <row r="85" spans="1:8" s="22" customFormat="1" x14ac:dyDescent="0.25">
      <c r="A85" s="124">
        <v>412</v>
      </c>
      <c r="B85" s="124" t="s">
        <v>68</v>
      </c>
      <c r="C85" s="125">
        <v>195200</v>
      </c>
      <c r="D85" s="125">
        <f>+D84</f>
        <v>68000</v>
      </c>
      <c r="E85" s="125">
        <v>150000</v>
      </c>
      <c r="F85" s="125">
        <v>0</v>
      </c>
      <c r="G85" s="181">
        <f t="shared" si="5"/>
        <v>0</v>
      </c>
      <c r="H85" s="181">
        <f t="shared" si="4"/>
        <v>0</v>
      </c>
    </row>
    <row r="86" spans="1:8" x14ac:dyDescent="0.25">
      <c r="A86" s="9">
        <v>41</v>
      </c>
      <c r="B86" s="9" t="s">
        <v>69</v>
      </c>
      <c r="C86" s="10">
        <f t="shared" ref="C86:F86" si="6">+C83+C85</f>
        <v>275200</v>
      </c>
      <c r="D86" s="10">
        <f t="shared" si="6"/>
        <v>68000</v>
      </c>
      <c r="E86" s="10">
        <f t="shared" si="6"/>
        <v>230000</v>
      </c>
      <c r="F86" s="10">
        <f t="shared" si="6"/>
        <v>0</v>
      </c>
      <c r="G86" s="181">
        <f t="shared" si="5"/>
        <v>0</v>
      </c>
      <c r="H86" s="181">
        <f t="shared" si="4"/>
        <v>0</v>
      </c>
    </row>
    <row r="87" spans="1:8" x14ac:dyDescent="0.25">
      <c r="A87" s="17">
        <v>4212</v>
      </c>
      <c r="B87" s="17" t="s">
        <v>714</v>
      </c>
      <c r="C87" s="18"/>
      <c r="D87" s="18">
        <v>865057</v>
      </c>
      <c r="E87" s="18"/>
      <c r="F87" s="18">
        <v>1402189</v>
      </c>
      <c r="G87" s="181">
        <f t="shared" si="5"/>
        <v>162.09209335338596</v>
      </c>
      <c r="H87" s="181"/>
    </row>
    <row r="88" spans="1:8" s="19" customFormat="1" x14ac:dyDescent="0.25">
      <c r="A88" s="17">
        <v>4213</v>
      </c>
      <c r="B88" s="17" t="s">
        <v>715</v>
      </c>
      <c r="C88" s="18"/>
      <c r="D88" s="18">
        <v>73290</v>
      </c>
      <c r="E88" s="18"/>
      <c r="F88" s="18">
        <v>0</v>
      </c>
      <c r="G88" s="181">
        <f t="shared" si="5"/>
        <v>0</v>
      </c>
      <c r="H88" s="181"/>
    </row>
    <row r="89" spans="1:8" s="19" customFormat="1" x14ac:dyDescent="0.25">
      <c r="A89" s="17">
        <v>4214</v>
      </c>
      <c r="B89" s="17" t="s">
        <v>716</v>
      </c>
      <c r="C89" s="18"/>
      <c r="D89" s="18">
        <v>698500</v>
      </c>
      <c r="E89" s="18"/>
      <c r="F89" s="18">
        <v>323808</v>
      </c>
      <c r="G89" s="181">
        <f t="shared" si="5"/>
        <v>46.357623478883319</v>
      </c>
      <c r="H89" s="181"/>
    </row>
    <row r="90" spans="1:8" s="19" customFormat="1" x14ac:dyDescent="0.25">
      <c r="A90" s="124">
        <v>421</v>
      </c>
      <c r="B90" s="124" t="s">
        <v>70</v>
      </c>
      <c r="C90" s="125">
        <v>19216475</v>
      </c>
      <c r="D90" s="125">
        <f>SUM(D87:D89)</f>
        <v>1636847</v>
      </c>
      <c r="E90" s="125">
        <v>33055000</v>
      </c>
      <c r="F90" s="125">
        <f>SUM(F87:F89)</f>
        <v>1725997</v>
      </c>
      <c r="G90" s="181">
        <f t="shared" si="5"/>
        <v>105.4464467357059</v>
      </c>
      <c r="H90" s="181">
        <f t="shared" si="4"/>
        <v>5.2215912872485255</v>
      </c>
    </row>
    <row r="91" spans="1:8" s="19" customFormat="1" x14ac:dyDescent="0.25">
      <c r="A91" s="17">
        <v>4221</v>
      </c>
      <c r="B91" s="17" t="s">
        <v>717</v>
      </c>
      <c r="C91" s="18"/>
      <c r="D91" s="18">
        <v>69714</v>
      </c>
      <c r="E91" s="18"/>
      <c r="F91" s="18">
        <v>16765</v>
      </c>
      <c r="G91" s="181">
        <f t="shared" si="5"/>
        <v>24.048254296124163</v>
      </c>
      <c r="H91" s="181"/>
    </row>
    <row r="92" spans="1:8" s="19" customFormat="1" x14ac:dyDescent="0.25">
      <c r="A92" s="17">
        <v>4222</v>
      </c>
      <c r="B92" s="17" t="s">
        <v>718</v>
      </c>
      <c r="C92" s="18"/>
      <c r="D92" s="18">
        <v>100</v>
      </c>
      <c r="E92" s="18"/>
      <c r="F92" s="18">
        <v>0</v>
      </c>
      <c r="G92" s="181">
        <f t="shared" si="5"/>
        <v>0</v>
      </c>
      <c r="H92" s="181"/>
    </row>
    <row r="93" spans="1:8" s="19" customFormat="1" x14ac:dyDescent="0.25">
      <c r="A93" s="17">
        <v>4223</v>
      </c>
      <c r="B93" s="17" t="s">
        <v>719</v>
      </c>
      <c r="C93" s="18"/>
      <c r="D93" s="18">
        <v>41790</v>
      </c>
      <c r="E93" s="18"/>
      <c r="F93" s="18">
        <v>0</v>
      </c>
      <c r="G93" s="181">
        <f t="shared" si="5"/>
        <v>0</v>
      </c>
      <c r="H93" s="181"/>
    </row>
    <row r="94" spans="1:8" s="19" customFormat="1" x14ac:dyDescent="0.25">
      <c r="A94" s="17">
        <v>4224</v>
      </c>
      <c r="B94" s="17" t="s">
        <v>862</v>
      </c>
      <c r="C94" s="18"/>
      <c r="D94" s="18">
        <v>18754</v>
      </c>
      <c r="E94" s="18"/>
      <c r="F94" s="18"/>
      <c r="G94" s="181">
        <f t="shared" si="5"/>
        <v>0</v>
      </c>
      <c r="H94" s="181"/>
    </row>
    <row r="95" spans="1:8" s="19" customFormat="1" x14ac:dyDescent="0.25">
      <c r="A95" s="17">
        <v>4225</v>
      </c>
      <c r="B95" s="17" t="s">
        <v>720</v>
      </c>
      <c r="C95" s="18"/>
      <c r="D95" s="18">
        <v>205948</v>
      </c>
      <c r="E95" s="18"/>
      <c r="F95" s="18">
        <v>6125</v>
      </c>
      <c r="G95" s="181">
        <f t="shared" si="5"/>
        <v>2.9740517023714728</v>
      </c>
      <c r="H95" s="181"/>
    </row>
    <row r="96" spans="1:8" s="19" customFormat="1" x14ac:dyDescent="0.25">
      <c r="A96" s="17">
        <v>4226</v>
      </c>
      <c r="B96" s="17" t="s">
        <v>721</v>
      </c>
      <c r="C96" s="18"/>
      <c r="D96" s="18">
        <v>65573</v>
      </c>
      <c r="E96" s="18"/>
      <c r="F96" s="18"/>
      <c r="G96" s="181">
        <f t="shared" si="5"/>
        <v>0</v>
      </c>
      <c r="H96" s="181"/>
    </row>
    <row r="97" spans="1:8" s="19" customFormat="1" x14ac:dyDescent="0.25">
      <c r="A97" s="17">
        <v>4227</v>
      </c>
      <c r="B97" s="17" t="s">
        <v>722</v>
      </c>
      <c r="C97" s="18"/>
      <c r="D97" s="18">
        <v>61486</v>
      </c>
      <c r="E97" s="18"/>
      <c r="F97" s="18">
        <v>139579</v>
      </c>
      <c r="G97" s="181">
        <f t="shared" si="5"/>
        <v>227.00940051393812</v>
      </c>
      <c r="H97" s="181"/>
    </row>
    <row r="98" spans="1:8" s="19" customFormat="1" x14ac:dyDescent="0.25">
      <c r="A98" s="124">
        <v>422</v>
      </c>
      <c r="B98" s="124" t="s">
        <v>71</v>
      </c>
      <c r="C98" s="125">
        <v>1146140</v>
      </c>
      <c r="D98" s="125">
        <f>SUM(D91:D97)</f>
        <v>463365</v>
      </c>
      <c r="E98" s="125">
        <v>715200</v>
      </c>
      <c r="F98" s="125">
        <f>SUM(F91:F97)</f>
        <v>162469</v>
      </c>
      <c r="G98" s="181">
        <f t="shared" si="5"/>
        <v>35.062855416356435</v>
      </c>
      <c r="H98" s="181">
        <f t="shared" si="4"/>
        <v>22.716582774049218</v>
      </c>
    </row>
    <row r="99" spans="1:8" s="19" customFormat="1" x14ac:dyDescent="0.25">
      <c r="A99" s="17">
        <v>4231</v>
      </c>
      <c r="B99" s="17" t="s">
        <v>723</v>
      </c>
      <c r="C99" s="18"/>
      <c r="D99" s="18">
        <v>448182</v>
      </c>
      <c r="E99" s="18"/>
      <c r="F99" s="18"/>
      <c r="G99" s="181">
        <f t="shared" si="5"/>
        <v>0</v>
      </c>
      <c r="H99" s="181"/>
    </row>
    <row r="100" spans="1:8" s="19" customFormat="1" x14ac:dyDescent="0.25">
      <c r="A100" s="124">
        <v>423</v>
      </c>
      <c r="B100" s="124" t="s">
        <v>538</v>
      </c>
      <c r="C100" s="125">
        <v>650000</v>
      </c>
      <c r="D100" s="125">
        <f>+D99</f>
        <v>448182</v>
      </c>
      <c r="E100" s="125">
        <v>550000</v>
      </c>
      <c r="F100" s="125">
        <f>+F99</f>
        <v>0</v>
      </c>
      <c r="G100" s="181">
        <f t="shared" si="5"/>
        <v>0</v>
      </c>
      <c r="H100" s="181">
        <f t="shared" si="4"/>
        <v>0</v>
      </c>
    </row>
    <row r="101" spans="1:8" s="19" customFormat="1" x14ac:dyDescent="0.25">
      <c r="A101" s="17">
        <v>4241</v>
      </c>
      <c r="B101" s="17" t="s">
        <v>670</v>
      </c>
      <c r="C101" s="18"/>
      <c r="D101" s="18">
        <v>45926</v>
      </c>
      <c r="E101" s="18"/>
      <c r="F101" s="18">
        <v>58399</v>
      </c>
      <c r="G101" s="181">
        <f t="shared" si="5"/>
        <v>127.15890780821321</v>
      </c>
      <c r="H101" s="181"/>
    </row>
    <row r="102" spans="1:8" s="19" customFormat="1" x14ac:dyDescent="0.25">
      <c r="A102" s="17">
        <v>4243</v>
      </c>
      <c r="B102" s="17" t="s">
        <v>724</v>
      </c>
      <c r="C102" s="18"/>
      <c r="D102" s="18">
        <v>5125</v>
      </c>
      <c r="E102" s="18"/>
      <c r="F102" s="18"/>
      <c r="G102" s="181">
        <f t="shared" si="5"/>
        <v>0</v>
      </c>
      <c r="H102" s="181">
        <v>0</v>
      </c>
    </row>
    <row r="103" spans="1:8" s="19" customFormat="1" x14ac:dyDescent="0.25">
      <c r="A103" s="124">
        <v>424</v>
      </c>
      <c r="B103" s="124" t="s">
        <v>72</v>
      </c>
      <c r="C103" s="125">
        <v>300010</v>
      </c>
      <c r="D103" s="125">
        <f>+D101+D102</f>
        <v>51051</v>
      </c>
      <c r="E103" s="125">
        <v>175400</v>
      </c>
      <c r="F103" s="125">
        <f>SUM(F101:F102)</f>
        <v>58399</v>
      </c>
      <c r="G103" s="181">
        <f t="shared" si="5"/>
        <v>114.39344968756733</v>
      </c>
      <c r="H103" s="181">
        <f t="shared" si="4"/>
        <v>33.294754846066134</v>
      </c>
    </row>
    <row r="104" spans="1:8" s="19" customFormat="1" x14ac:dyDescent="0.25">
      <c r="A104" s="17"/>
      <c r="B104" s="17"/>
      <c r="C104" s="18"/>
      <c r="D104" s="18"/>
      <c r="E104" s="18"/>
      <c r="F104" s="18"/>
      <c r="G104" s="181"/>
      <c r="H104" s="181"/>
    </row>
    <row r="105" spans="1:8" x14ac:dyDescent="0.25">
      <c r="A105" s="5" t="s">
        <v>9</v>
      </c>
      <c r="B105" s="5" t="s">
        <v>43</v>
      </c>
      <c r="C105" s="6" t="s">
        <v>851</v>
      </c>
      <c r="D105" s="6" t="s">
        <v>798</v>
      </c>
      <c r="E105" s="6" t="s">
        <v>849</v>
      </c>
      <c r="F105" s="6" t="s">
        <v>853</v>
      </c>
      <c r="G105" s="181" t="s">
        <v>844</v>
      </c>
      <c r="H105" s="184" t="s">
        <v>843</v>
      </c>
    </row>
    <row r="106" spans="1:8" s="19" customFormat="1" x14ac:dyDescent="0.25">
      <c r="A106" s="17">
        <v>4263</v>
      </c>
      <c r="B106" s="17" t="s">
        <v>725</v>
      </c>
      <c r="C106" s="18"/>
      <c r="D106" s="18">
        <v>1719</v>
      </c>
      <c r="E106" s="18"/>
      <c r="F106" s="18">
        <v>800</v>
      </c>
      <c r="G106" s="181">
        <f t="shared" si="5"/>
        <v>46.538685282140776</v>
      </c>
      <c r="H106" s="181"/>
    </row>
    <row r="107" spans="1:8" x14ac:dyDescent="0.25">
      <c r="A107" s="124">
        <v>426</v>
      </c>
      <c r="B107" s="124" t="s">
        <v>73</v>
      </c>
      <c r="C107" s="125">
        <v>7200</v>
      </c>
      <c r="D107" s="125">
        <f>+D106</f>
        <v>1719</v>
      </c>
      <c r="E107" s="125">
        <v>17200</v>
      </c>
      <c r="F107" s="125">
        <f>+F106</f>
        <v>800</v>
      </c>
      <c r="G107" s="181">
        <f t="shared" si="5"/>
        <v>46.538685282140776</v>
      </c>
      <c r="H107" s="181">
        <f t="shared" si="4"/>
        <v>4.6511627906976747</v>
      </c>
    </row>
    <row r="108" spans="1:8" x14ac:dyDescent="0.25">
      <c r="A108" s="9">
        <v>42</v>
      </c>
      <c r="B108" s="9" t="s">
        <v>37</v>
      </c>
      <c r="C108" s="10">
        <f>+C90+C98+C100+C103+C107</f>
        <v>21319825</v>
      </c>
      <c r="D108" s="10">
        <f>+D90+D98+D100+D103+D107</f>
        <v>2601164</v>
      </c>
      <c r="E108" s="10">
        <f>+E90+E98+E100+E103+E107</f>
        <v>34512800</v>
      </c>
      <c r="F108" s="10">
        <f>+F90+F98+F100+F103+F107</f>
        <v>1947665</v>
      </c>
      <c r="G108" s="181">
        <f t="shared" si="5"/>
        <v>74.876670598239869</v>
      </c>
      <c r="H108" s="181">
        <f t="shared" si="4"/>
        <v>5.6433120465450504</v>
      </c>
    </row>
    <row r="109" spans="1:8" x14ac:dyDescent="0.25">
      <c r="A109" s="11">
        <v>4</v>
      </c>
      <c r="B109" s="11" t="s">
        <v>74</v>
      </c>
      <c r="C109" s="12">
        <f>+C86+C108</f>
        <v>21595025</v>
      </c>
      <c r="D109" s="12">
        <f>+D86+D108</f>
        <v>2669164</v>
      </c>
      <c r="E109" s="12">
        <f>+E86+E108</f>
        <v>34742800</v>
      </c>
      <c r="F109" s="12">
        <f>+F86+F108</f>
        <v>1947665</v>
      </c>
      <c r="G109" s="181">
        <f t="shared" si="5"/>
        <v>72.969101936036907</v>
      </c>
      <c r="H109" s="181">
        <f t="shared" si="4"/>
        <v>5.6059528880804077</v>
      </c>
    </row>
    <row r="110" spans="1:8" x14ac:dyDescent="0.25">
      <c r="A110" s="7">
        <v>5422</v>
      </c>
      <c r="B110" s="7" t="s">
        <v>726</v>
      </c>
      <c r="C110" s="130">
        <v>0</v>
      </c>
      <c r="D110" s="130">
        <v>0</v>
      </c>
      <c r="E110" s="130">
        <v>0</v>
      </c>
      <c r="F110" s="130">
        <v>0</v>
      </c>
      <c r="G110" s="181">
        <v>0</v>
      </c>
      <c r="H110" s="181"/>
    </row>
    <row r="111" spans="1:8" x14ac:dyDescent="0.25">
      <c r="A111" s="124">
        <v>542</v>
      </c>
      <c r="B111" s="124" t="s">
        <v>75</v>
      </c>
      <c r="C111" s="125">
        <v>3075000</v>
      </c>
      <c r="D111" s="125">
        <f>+D110</f>
        <v>0</v>
      </c>
      <c r="E111" s="125">
        <v>3075000</v>
      </c>
      <c r="F111" s="125">
        <f>+F110</f>
        <v>0</v>
      </c>
      <c r="G111" s="181">
        <v>0</v>
      </c>
      <c r="H111" s="181">
        <f t="shared" si="4"/>
        <v>0</v>
      </c>
    </row>
    <row r="112" spans="1:8" x14ac:dyDescent="0.25">
      <c r="A112" s="7">
        <v>5443</v>
      </c>
      <c r="B112" s="7" t="s">
        <v>727</v>
      </c>
      <c r="C112" s="130"/>
      <c r="D112" s="130"/>
      <c r="E112" s="130"/>
      <c r="F112" s="130"/>
      <c r="G112" s="181"/>
      <c r="H112" s="181"/>
    </row>
    <row r="113" spans="1:8" x14ac:dyDescent="0.25">
      <c r="A113" s="124">
        <v>547</v>
      </c>
      <c r="B113" s="124" t="s">
        <v>75</v>
      </c>
      <c r="C113" s="125"/>
      <c r="D113" s="125"/>
      <c r="E113" s="125">
        <v>1123000</v>
      </c>
      <c r="F113" s="125"/>
      <c r="G113" s="181">
        <v>0</v>
      </c>
      <c r="H113" s="181">
        <f t="shared" si="4"/>
        <v>0</v>
      </c>
    </row>
    <row r="114" spans="1:8" x14ac:dyDescent="0.25">
      <c r="A114" s="9">
        <v>54</v>
      </c>
      <c r="B114" s="9" t="s">
        <v>76</v>
      </c>
      <c r="C114" s="10">
        <f t="shared" ref="C114:F114" si="7">+C111+C113</f>
        <v>3075000</v>
      </c>
      <c r="D114" s="10">
        <f t="shared" si="7"/>
        <v>0</v>
      </c>
      <c r="E114" s="10">
        <f t="shared" si="7"/>
        <v>4198000</v>
      </c>
      <c r="F114" s="10">
        <f t="shared" si="7"/>
        <v>0</v>
      </c>
      <c r="G114" s="181">
        <v>0</v>
      </c>
      <c r="H114" s="181">
        <f t="shared" si="4"/>
        <v>0</v>
      </c>
    </row>
    <row r="115" spans="1:8" x14ac:dyDescent="0.25">
      <c r="A115" s="11">
        <v>5</v>
      </c>
      <c r="B115" s="11" t="s">
        <v>77</v>
      </c>
      <c r="C115" s="12">
        <f t="shared" ref="C115:F115" si="8">+C114</f>
        <v>3075000</v>
      </c>
      <c r="D115" s="12">
        <f t="shared" si="8"/>
        <v>0</v>
      </c>
      <c r="E115" s="12">
        <f t="shared" si="8"/>
        <v>4198000</v>
      </c>
      <c r="F115" s="12">
        <f t="shared" si="8"/>
        <v>0</v>
      </c>
      <c r="G115" s="181">
        <v>0</v>
      </c>
      <c r="H115" s="181">
        <f t="shared" si="4"/>
        <v>0</v>
      </c>
    </row>
    <row r="116" spans="1:8" x14ac:dyDescent="0.25">
      <c r="A116" s="7"/>
      <c r="B116" s="7"/>
      <c r="C116" s="130"/>
      <c r="D116" s="130"/>
      <c r="E116" s="130"/>
      <c r="F116" s="130"/>
      <c r="G116" s="181"/>
      <c r="H116" s="181"/>
    </row>
    <row r="117" spans="1:8" ht="16.5" thickBot="1" x14ac:dyDescent="0.3">
      <c r="A117" s="14"/>
      <c r="B117" s="13" t="s">
        <v>41</v>
      </c>
      <c r="C117" s="81">
        <f>+C81+C109+C115</f>
        <v>60948459</v>
      </c>
      <c r="D117" s="81">
        <f>+D81+D109+D115</f>
        <v>14912244</v>
      </c>
      <c r="E117" s="81">
        <f>+E81+E109+E115</f>
        <v>76944253</v>
      </c>
      <c r="F117" s="81">
        <f>+F81+F109+F115</f>
        <v>16237217</v>
      </c>
      <c r="G117" s="197">
        <f t="shared" si="5"/>
        <v>108.88513492670855</v>
      </c>
      <c r="H117" s="197">
        <f t="shared" si="4"/>
        <v>21.102572793838156</v>
      </c>
    </row>
    <row r="118" spans="1:8" ht="15.75" thickTop="1" x14ac:dyDescent="0.25"/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2AAC-BC9B-4F3C-B1C5-A5DB483A2796}">
  <dimension ref="A1:M19"/>
  <sheetViews>
    <sheetView workbookViewId="0"/>
  </sheetViews>
  <sheetFormatPr defaultRowHeight="15" x14ac:dyDescent="0.25"/>
  <cols>
    <col min="1" max="1" width="5.140625" customWidth="1"/>
    <col min="2" max="2" width="33.85546875" customWidth="1"/>
    <col min="3" max="3" width="10.42578125" style="23" customWidth="1"/>
    <col min="4" max="4" width="10.85546875" style="23" customWidth="1"/>
    <col min="5" max="5" width="11.85546875" style="23" customWidth="1"/>
    <col min="6" max="6" width="12.28515625" style="23" customWidth="1"/>
    <col min="7" max="7" width="10" style="23" customWidth="1"/>
    <col min="8" max="8" width="10.7109375" style="23" customWidth="1"/>
    <col min="9" max="9" width="13" style="23" customWidth="1"/>
    <col min="10" max="10" width="11.85546875" style="23" customWidth="1"/>
    <col min="11" max="11" width="11.5703125" style="23" customWidth="1"/>
    <col min="12" max="12" width="6.42578125" customWidth="1"/>
    <col min="13" max="13" width="6.85546875" customWidth="1"/>
  </cols>
  <sheetData>
    <row r="1" spans="1:13" x14ac:dyDescent="0.25">
      <c r="A1" t="s">
        <v>6</v>
      </c>
      <c r="C1"/>
      <c r="D1"/>
      <c r="E1"/>
      <c r="F1"/>
      <c r="G1"/>
      <c r="H1"/>
      <c r="I1"/>
      <c r="J1"/>
      <c r="K1"/>
    </row>
    <row r="2" spans="1:13" x14ac:dyDescent="0.25">
      <c r="A2" t="s">
        <v>7</v>
      </c>
      <c r="C2"/>
      <c r="D2"/>
      <c r="E2"/>
      <c r="F2"/>
      <c r="G2"/>
      <c r="H2"/>
      <c r="I2"/>
      <c r="J2"/>
      <c r="K2"/>
    </row>
    <row r="3" spans="1:13" x14ac:dyDescent="0.25">
      <c r="A3" t="s">
        <v>8</v>
      </c>
      <c r="C3"/>
      <c r="D3"/>
      <c r="E3"/>
      <c r="F3"/>
      <c r="G3"/>
      <c r="H3"/>
      <c r="I3"/>
      <c r="J3"/>
      <c r="K3"/>
    </row>
    <row r="6" spans="1:13" s="106" customFormat="1" ht="15.75" x14ac:dyDescent="0.25">
      <c r="A6" s="15"/>
      <c r="B6" s="15"/>
      <c r="C6" s="15" t="s">
        <v>637</v>
      </c>
      <c r="D6" s="15"/>
      <c r="E6" s="15"/>
      <c r="F6" s="15"/>
      <c r="G6" s="15"/>
    </row>
    <row r="7" spans="1:13" s="106" customFormat="1" ht="15.75" x14ac:dyDescent="0.25">
      <c r="A7" s="15"/>
      <c r="B7" s="15"/>
      <c r="C7" s="15"/>
      <c r="D7" s="15"/>
      <c r="E7" s="15"/>
      <c r="F7" s="15"/>
      <c r="G7" s="15"/>
    </row>
    <row r="8" spans="1:13" s="15" customFormat="1" ht="15.75" x14ac:dyDescent="0.25">
      <c r="C8" s="107" t="s">
        <v>33</v>
      </c>
      <c r="D8" s="108"/>
      <c r="E8" s="108"/>
      <c r="F8" s="108"/>
      <c r="G8" s="107" t="s">
        <v>638</v>
      </c>
      <c r="H8" s="108"/>
      <c r="I8" s="108"/>
      <c r="J8" s="14"/>
      <c r="M8"/>
    </row>
    <row r="9" spans="1:13" s="23" customFormat="1" ht="12.75" x14ac:dyDescent="0.2">
      <c r="A9" s="28" t="s">
        <v>12</v>
      </c>
      <c r="B9" s="28" t="s">
        <v>43</v>
      </c>
      <c r="C9" s="28" t="s">
        <v>786</v>
      </c>
      <c r="D9" s="28" t="s">
        <v>786</v>
      </c>
      <c r="E9" s="28" t="s">
        <v>10</v>
      </c>
      <c r="F9" s="28" t="s">
        <v>786</v>
      </c>
      <c r="G9" s="28" t="s">
        <v>786</v>
      </c>
      <c r="H9" s="28" t="s">
        <v>786</v>
      </c>
      <c r="I9" s="28" t="s">
        <v>10</v>
      </c>
      <c r="J9" s="28" t="s">
        <v>786</v>
      </c>
    </row>
    <row r="10" spans="1:13" s="23" customFormat="1" ht="12.75" x14ac:dyDescent="0.2">
      <c r="A10" s="28"/>
      <c r="B10" s="28"/>
      <c r="C10" s="28" t="s">
        <v>770</v>
      </c>
      <c r="D10" s="28" t="s">
        <v>796</v>
      </c>
      <c r="E10" s="27" t="s">
        <v>858</v>
      </c>
      <c r="F10" s="27" t="s">
        <v>858</v>
      </c>
      <c r="G10" s="27" t="s">
        <v>770</v>
      </c>
      <c r="H10" s="27" t="s">
        <v>796</v>
      </c>
      <c r="I10" s="140" t="s">
        <v>858</v>
      </c>
      <c r="J10" s="140" t="s">
        <v>858</v>
      </c>
    </row>
    <row r="11" spans="1:13" x14ac:dyDescent="0.25">
      <c r="A11" s="8">
        <v>1</v>
      </c>
      <c r="B11" s="8">
        <v>2</v>
      </c>
      <c r="C11" s="105">
        <v>4</v>
      </c>
      <c r="D11" s="105">
        <v>4</v>
      </c>
      <c r="E11" s="105">
        <v>5</v>
      </c>
      <c r="F11" s="105">
        <v>6</v>
      </c>
      <c r="G11" s="105">
        <v>8</v>
      </c>
      <c r="H11" s="105">
        <v>8</v>
      </c>
      <c r="I11" s="105">
        <v>9</v>
      </c>
      <c r="J11" s="142" t="s">
        <v>612</v>
      </c>
    </row>
    <row r="12" spans="1:13" x14ac:dyDescent="0.25">
      <c r="A12" s="7">
        <v>1</v>
      </c>
      <c r="B12" s="7" t="s">
        <v>631</v>
      </c>
      <c r="C12" s="110">
        <v>19556417</v>
      </c>
      <c r="D12" s="110">
        <f>+PRIHODI!D104</f>
        <v>11653940</v>
      </c>
      <c r="E12" s="110">
        <f>+PRIHODI!E104</f>
        <v>22532653</v>
      </c>
      <c r="F12" s="110">
        <f>+PRIHODI!F104</f>
        <v>9513546</v>
      </c>
      <c r="G12" s="110">
        <v>18562912</v>
      </c>
      <c r="H12" s="110">
        <v>7524177</v>
      </c>
      <c r="I12" s="110">
        <v>22532653</v>
      </c>
      <c r="J12" s="110">
        <v>8340630</v>
      </c>
    </row>
    <row r="13" spans="1:13" x14ac:dyDescent="0.25">
      <c r="A13" s="7">
        <v>3</v>
      </c>
      <c r="B13" s="7" t="s">
        <v>632</v>
      </c>
      <c r="C13" s="110">
        <v>325512</v>
      </c>
      <c r="D13" s="110">
        <f>+PRIHODI!D106</f>
        <v>159325</v>
      </c>
      <c r="E13" s="110">
        <f>+PRIHODI!E106</f>
        <v>315000</v>
      </c>
      <c r="F13" s="110">
        <f>+PRIHODI!F106</f>
        <v>138069</v>
      </c>
      <c r="G13" s="110">
        <v>325512</v>
      </c>
      <c r="H13" s="110">
        <f t="shared" ref="H13:H18" si="0">+D13</f>
        <v>159325</v>
      </c>
      <c r="I13" s="110">
        <f t="shared" ref="I13:J13" si="1">+E13</f>
        <v>315000</v>
      </c>
      <c r="J13" s="110">
        <f t="shared" si="1"/>
        <v>138069</v>
      </c>
    </row>
    <row r="14" spans="1:13" x14ac:dyDescent="0.25">
      <c r="A14" s="7">
        <v>4</v>
      </c>
      <c r="B14" s="7" t="s">
        <v>633</v>
      </c>
      <c r="C14" s="110">
        <v>4645228</v>
      </c>
      <c r="D14" s="110">
        <f>+PRIHODI!D107+PRIHODI!D108</f>
        <v>3309055</v>
      </c>
      <c r="E14" s="110">
        <f>+PRIHODI!E107+PRIHODI!E108</f>
        <v>7100000</v>
      </c>
      <c r="F14" s="110">
        <f>+PRIHODI!F107+PRIHODI!F108</f>
        <v>2769264</v>
      </c>
      <c r="G14" s="110">
        <v>4645228</v>
      </c>
      <c r="H14" s="110">
        <f t="shared" si="0"/>
        <v>3309055</v>
      </c>
      <c r="I14" s="110">
        <f t="shared" ref="I14:J14" si="2">+E14</f>
        <v>7100000</v>
      </c>
      <c r="J14" s="110">
        <f t="shared" si="2"/>
        <v>2769264</v>
      </c>
    </row>
    <row r="15" spans="1:13" x14ac:dyDescent="0.25">
      <c r="A15" s="7">
        <v>5</v>
      </c>
      <c r="B15" s="7" t="s">
        <v>634</v>
      </c>
      <c r="C15" s="141">
        <v>5161735</v>
      </c>
      <c r="D15" s="141">
        <f>+PRIHODI!D110+PRIHODI!D111+PRIHODI!D112+PRIHODI!D113</f>
        <v>3701197</v>
      </c>
      <c r="E15" s="141">
        <f>+PRIHODI!E110+PRIHODI!E111+PRIHODI!E112+PRIHODI!E113</f>
        <v>41498500</v>
      </c>
      <c r="F15" s="141">
        <f>+PRIHODI!F110+PRIHODI!F111+PRIHODI!F112+PRIHODI!F113</f>
        <v>4860521</v>
      </c>
      <c r="G15" s="110">
        <v>5161735</v>
      </c>
      <c r="H15" s="110">
        <f t="shared" si="0"/>
        <v>3701197</v>
      </c>
      <c r="I15" s="110">
        <f t="shared" ref="I15:J15" si="3">+E15</f>
        <v>41498500</v>
      </c>
      <c r="J15" s="110">
        <f t="shared" si="3"/>
        <v>4860521</v>
      </c>
    </row>
    <row r="16" spans="1:13" x14ac:dyDescent="0.25">
      <c r="A16" s="7">
        <v>6</v>
      </c>
      <c r="B16" s="7" t="s">
        <v>635</v>
      </c>
      <c r="C16" s="110">
        <v>38208</v>
      </c>
      <c r="D16" s="110">
        <f>+PRIHODI!D116+PRIHODI!D117</f>
        <v>41600</v>
      </c>
      <c r="E16" s="110">
        <f>+PRIHODI!E116+PRIHODI!E117</f>
        <v>350000</v>
      </c>
      <c r="F16" s="110">
        <f>+PRIHODI!F116+PRIHODI!F117</f>
        <v>30976</v>
      </c>
      <c r="G16" s="110">
        <v>38208</v>
      </c>
      <c r="H16" s="110">
        <f t="shared" si="0"/>
        <v>41600</v>
      </c>
      <c r="I16" s="110">
        <f t="shared" ref="I16:J16" si="4">+E16</f>
        <v>350000</v>
      </c>
      <c r="J16" s="110">
        <f t="shared" si="4"/>
        <v>30976</v>
      </c>
    </row>
    <row r="17" spans="1:10" x14ac:dyDescent="0.25">
      <c r="A17" s="7">
        <v>7</v>
      </c>
      <c r="B17" s="7" t="s">
        <v>636</v>
      </c>
      <c r="C17" s="110">
        <v>380333</v>
      </c>
      <c r="D17" s="110">
        <f>+PRIHODI!D118+PRIHODI!D119+PRIHODI!D120</f>
        <v>176890</v>
      </c>
      <c r="E17" s="110">
        <f>+PRIHODI!E118+PRIHODI!E119+PRIHODI!E120</f>
        <v>900100</v>
      </c>
      <c r="F17" s="110">
        <f>+PRIHODI!F118+PRIHODI!F119+PRIHODI!F120</f>
        <v>97757</v>
      </c>
      <c r="G17" s="110">
        <v>382281</v>
      </c>
      <c r="H17" s="110">
        <f t="shared" si="0"/>
        <v>176890</v>
      </c>
      <c r="I17" s="110">
        <f t="shared" ref="I17:J17" si="5">+E17</f>
        <v>900100</v>
      </c>
      <c r="J17" s="110">
        <f t="shared" si="5"/>
        <v>97757</v>
      </c>
    </row>
    <row r="18" spans="1:10" x14ac:dyDescent="0.25">
      <c r="A18" s="7">
        <v>8</v>
      </c>
      <c r="B18" s="7" t="s">
        <v>787</v>
      </c>
      <c r="C18" s="110">
        <v>0</v>
      </c>
      <c r="D18" s="110">
        <f>+PRIHODI!D121+PRIHODI!D122</f>
        <v>0</v>
      </c>
      <c r="E18" s="110">
        <f>+PRIHODI!E121+PRIHODI!E122</f>
        <v>4248000</v>
      </c>
      <c r="F18" s="110">
        <f>+PRIHODI!F121+PRIHODI!F122</f>
        <v>0</v>
      </c>
      <c r="G18" s="110"/>
      <c r="H18" s="110">
        <f t="shared" si="0"/>
        <v>0</v>
      </c>
      <c r="I18" s="110">
        <f t="shared" ref="I18:J18" si="6">+E18</f>
        <v>4248000</v>
      </c>
      <c r="J18" s="110">
        <f t="shared" si="6"/>
        <v>0</v>
      </c>
    </row>
    <row r="19" spans="1:10" s="2" customFormat="1" x14ac:dyDescent="0.25">
      <c r="A19" s="104"/>
      <c r="B19" s="104" t="s">
        <v>630</v>
      </c>
      <c r="C19" s="111">
        <f>SUM(C12:C18)</f>
        <v>30107433</v>
      </c>
      <c r="D19" s="111">
        <f>SUM(D12:D18)</f>
        <v>19042007</v>
      </c>
      <c r="E19" s="111">
        <f t="shared" ref="E19:F19" si="7">SUM(E12:E18)</f>
        <v>76944253</v>
      </c>
      <c r="F19" s="111">
        <f t="shared" si="7"/>
        <v>17410133</v>
      </c>
      <c r="G19" s="111">
        <f>SUM(G12:G18)</f>
        <v>29115876</v>
      </c>
      <c r="H19" s="111">
        <f>SUM(H12:H18)</f>
        <v>14912244</v>
      </c>
      <c r="I19" s="111">
        <f t="shared" ref="I19:J19" si="8">SUM(I12:I18)</f>
        <v>76944253</v>
      </c>
      <c r="J19" s="111">
        <f t="shared" si="8"/>
        <v>16237217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8A03-7211-4FF9-913B-A510733438FE}">
  <sheetPr>
    <pageSetUpPr fitToPage="1"/>
  </sheetPr>
  <dimension ref="A1:K69"/>
  <sheetViews>
    <sheetView topLeftCell="A49" zoomScaleNormal="100" workbookViewId="0"/>
  </sheetViews>
  <sheetFormatPr defaultRowHeight="15" x14ac:dyDescent="0.25"/>
  <cols>
    <col min="1" max="1" width="7.5703125" style="90" customWidth="1"/>
    <col min="2" max="2" width="35" customWidth="1"/>
    <col min="3" max="4" width="14.85546875" customWidth="1"/>
    <col min="5" max="5" width="15.5703125" customWidth="1"/>
    <col min="6" max="6" width="14.85546875" customWidth="1"/>
    <col min="7" max="7" width="15.5703125" customWidth="1"/>
    <col min="8" max="8" width="10.5703125" customWidth="1"/>
    <col min="9" max="9" width="10.42578125" customWidth="1"/>
    <col min="10" max="10" width="9.28515625" bestFit="1" customWidth="1"/>
  </cols>
  <sheetData>
    <row r="1" spans="1:9" x14ac:dyDescent="0.25">
      <c r="A1" t="s">
        <v>6</v>
      </c>
    </row>
    <row r="2" spans="1:9" x14ac:dyDescent="0.25">
      <c r="A2" t="s">
        <v>7</v>
      </c>
    </row>
    <row r="3" spans="1:9" x14ac:dyDescent="0.25">
      <c r="A3" t="s">
        <v>8</v>
      </c>
    </row>
    <row r="5" spans="1:9" s="2" customFormat="1" x14ac:dyDescent="0.25">
      <c r="A5" s="109"/>
      <c r="B5" s="2" t="s">
        <v>639</v>
      </c>
    </row>
    <row r="7" spans="1:9" s="135" customFormat="1" ht="12" x14ac:dyDescent="0.2">
      <c r="A7" s="134" t="s">
        <v>590</v>
      </c>
      <c r="B7" s="128" t="s">
        <v>43</v>
      </c>
      <c r="C7" s="128" t="s">
        <v>728</v>
      </c>
      <c r="D7" s="128" t="s">
        <v>797</v>
      </c>
      <c r="E7" s="154" t="s">
        <v>798</v>
      </c>
      <c r="F7" s="128" t="s">
        <v>849</v>
      </c>
      <c r="G7" s="154" t="s">
        <v>887</v>
      </c>
      <c r="H7" s="156" t="s">
        <v>547</v>
      </c>
      <c r="I7" s="156" t="s">
        <v>547</v>
      </c>
    </row>
    <row r="8" spans="1:9" s="1" customFormat="1" x14ac:dyDescent="0.25">
      <c r="A8" s="88">
        <v>1</v>
      </c>
      <c r="B8" s="5">
        <v>2</v>
      </c>
      <c r="C8" s="5">
        <v>3</v>
      </c>
      <c r="D8" s="5">
        <v>4</v>
      </c>
      <c r="E8" s="155">
        <v>5</v>
      </c>
      <c r="F8" s="5">
        <v>6</v>
      </c>
      <c r="G8" s="155">
        <v>7</v>
      </c>
      <c r="H8" s="150" t="s">
        <v>845</v>
      </c>
      <c r="I8" s="150" t="s">
        <v>805</v>
      </c>
    </row>
    <row r="9" spans="1:9" s="2" customFormat="1" x14ac:dyDescent="0.25">
      <c r="A9" s="91" t="s">
        <v>78</v>
      </c>
      <c r="B9" s="92" t="s">
        <v>591</v>
      </c>
      <c r="C9" s="93">
        <f>SUM(C10:C14)</f>
        <v>6116632</v>
      </c>
      <c r="D9" s="93">
        <f t="shared" ref="D9:E9" si="0">SUM(D10:D14)</f>
        <v>6244100</v>
      </c>
      <c r="E9" s="93">
        <f t="shared" si="0"/>
        <v>2703642.64</v>
      </c>
      <c r="F9" s="93">
        <f t="shared" ref="F9:G9" si="1">SUM(F10:F14)</f>
        <v>6804100</v>
      </c>
      <c r="G9" s="93">
        <f t="shared" si="1"/>
        <v>3530831.1399999997</v>
      </c>
      <c r="H9" s="198">
        <f>G9/F9*100</f>
        <v>51.892699107890827</v>
      </c>
      <c r="I9" s="198">
        <f>G9/E9*100</f>
        <v>130.59533415259347</v>
      </c>
    </row>
    <row r="10" spans="1:9" x14ac:dyDescent="0.25">
      <c r="A10" s="89" t="s">
        <v>87</v>
      </c>
      <c r="B10" s="7" t="s">
        <v>91</v>
      </c>
      <c r="C10" s="130">
        <v>2926309</v>
      </c>
      <c r="D10" s="130">
        <v>2623100</v>
      </c>
      <c r="E10" s="130">
        <v>998750.9</v>
      </c>
      <c r="F10" s="130">
        <v>2833100</v>
      </c>
      <c r="G10" s="130">
        <v>2031118.98</v>
      </c>
      <c r="H10" s="198">
        <f t="shared" ref="H10:H27" si="2">G10/F10*100</f>
        <v>71.692456319932234</v>
      </c>
      <c r="I10" s="198">
        <f t="shared" ref="I10:I27" si="3">G10/E10*100</f>
        <v>203.36592237363692</v>
      </c>
    </row>
    <row r="11" spans="1:9" x14ac:dyDescent="0.25">
      <c r="A11" s="89" t="s">
        <v>108</v>
      </c>
      <c r="B11" s="7" t="s">
        <v>109</v>
      </c>
      <c r="C11" s="130">
        <v>0</v>
      </c>
      <c r="D11" s="130">
        <v>30000</v>
      </c>
      <c r="E11" s="130">
        <v>0</v>
      </c>
      <c r="F11" s="130">
        <v>30000</v>
      </c>
      <c r="G11" s="130">
        <v>0</v>
      </c>
      <c r="H11" s="198">
        <f t="shared" si="2"/>
        <v>0</v>
      </c>
      <c r="I11" s="198">
        <v>0</v>
      </c>
    </row>
    <row r="12" spans="1:9" x14ac:dyDescent="0.25">
      <c r="A12" s="89" t="s">
        <v>120</v>
      </c>
      <c r="B12" s="7" t="s">
        <v>121</v>
      </c>
      <c r="C12" s="130">
        <v>3154619</v>
      </c>
      <c r="D12" s="130">
        <v>3481000</v>
      </c>
      <c r="E12" s="130">
        <v>1701361.04</v>
      </c>
      <c r="F12" s="130">
        <v>3831000</v>
      </c>
      <c r="G12" s="130">
        <v>1492430.32</v>
      </c>
      <c r="H12" s="198">
        <f t="shared" si="2"/>
        <v>38.956677629861659</v>
      </c>
      <c r="I12" s="198">
        <f t="shared" si="3"/>
        <v>87.719789328195745</v>
      </c>
    </row>
    <row r="13" spans="1:9" x14ac:dyDescent="0.25">
      <c r="A13" s="89" t="s">
        <v>132</v>
      </c>
      <c r="B13" s="7" t="s">
        <v>133</v>
      </c>
      <c r="C13" s="130">
        <v>12457</v>
      </c>
      <c r="D13" s="130">
        <v>110000</v>
      </c>
      <c r="E13" s="130">
        <v>3530.7</v>
      </c>
      <c r="F13" s="130">
        <v>110000</v>
      </c>
      <c r="G13" s="130">
        <v>7281.84</v>
      </c>
      <c r="H13" s="198">
        <f t="shared" si="2"/>
        <v>6.6198545454545457</v>
      </c>
      <c r="I13" s="198">
        <f t="shared" si="3"/>
        <v>206.24352111479308</v>
      </c>
    </row>
    <row r="14" spans="1:9" x14ac:dyDescent="0.25">
      <c r="A14" s="89" t="s">
        <v>393</v>
      </c>
      <c r="B14" s="7" t="s">
        <v>394</v>
      </c>
      <c r="C14" s="130">
        <v>23247</v>
      </c>
      <c r="D14" s="130">
        <v>0</v>
      </c>
      <c r="E14" s="130">
        <v>0</v>
      </c>
      <c r="F14" s="130">
        <v>0</v>
      </c>
      <c r="G14" s="130">
        <v>0</v>
      </c>
      <c r="H14" s="198">
        <v>0</v>
      </c>
      <c r="I14" s="198">
        <v>0</v>
      </c>
    </row>
    <row r="15" spans="1:9" s="2" customFormat="1" x14ac:dyDescent="0.25">
      <c r="A15" s="91" t="s">
        <v>592</v>
      </c>
      <c r="B15" s="92" t="s">
        <v>593</v>
      </c>
      <c r="C15" s="93">
        <f>+C16</f>
        <v>15000</v>
      </c>
      <c r="D15" s="93">
        <f t="shared" ref="D15:G15" si="4">+D16</f>
        <v>15000</v>
      </c>
      <c r="E15" s="93">
        <f t="shared" si="4"/>
        <v>0</v>
      </c>
      <c r="F15" s="93">
        <f t="shared" si="4"/>
        <v>15000</v>
      </c>
      <c r="G15" s="93">
        <f t="shared" si="4"/>
        <v>0</v>
      </c>
      <c r="H15" s="198">
        <f t="shared" si="2"/>
        <v>0</v>
      </c>
      <c r="I15" s="198">
        <v>0</v>
      </c>
    </row>
    <row r="16" spans="1:9" x14ac:dyDescent="0.25">
      <c r="A16" s="89" t="s">
        <v>564</v>
      </c>
      <c r="B16" s="7" t="s">
        <v>565</v>
      </c>
      <c r="C16" s="130">
        <v>15000</v>
      </c>
      <c r="D16" s="130">
        <v>15000</v>
      </c>
      <c r="E16" s="130">
        <v>0</v>
      </c>
      <c r="F16" s="130">
        <v>15000</v>
      </c>
      <c r="G16" s="130">
        <v>0</v>
      </c>
      <c r="H16" s="198">
        <f t="shared" si="2"/>
        <v>0</v>
      </c>
      <c r="I16" s="198">
        <v>0</v>
      </c>
    </row>
    <row r="17" spans="1:9" x14ac:dyDescent="0.25">
      <c r="A17" s="91" t="s">
        <v>594</v>
      </c>
      <c r="B17" s="92" t="s">
        <v>595</v>
      </c>
      <c r="C17" s="93">
        <f>+C18</f>
        <v>3443936</v>
      </c>
      <c r="D17" s="93">
        <f t="shared" ref="D17:G17" si="5">+D18</f>
        <v>13235380</v>
      </c>
      <c r="E17" s="93">
        <f t="shared" si="5"/>
        <v>1777500.5</v>
      </c>
      <c r="F17" s="93">
        <f t="shared" si="5"/>
        <v>13591053</v>
      </c>
      <c r="G17" s="93">
        <f t="shared" si="5"/>
        <v>1946066.6</v>
      </c>
      <c r="H17" s="198">
        <f t="shared" si="2"/>
        <v>14.318733066525457</v>
      </c>
      <c r="I17" s="198">
        <f t="shared" si="3"/>
        <v>109.4833222269136</v>
      </c>
    </row>
    <row r="18" spans="1:9" x14ac:dyDescent="0.25">
      <c r="A18" s="89" t="s">
        <v>262</v>
      </c>
      <c r="B18" s="7" t="s">
        <v>263</v>
      </c>
      <c r="C18" s="130">
        <v>3443936</v>
      </c>
      <c r="D18" s="130">
        <v>13235380</v>
      </c>
      <c r="E18" s="130">
        <v>1777500.5</v>
      </c>
      <c r="F18" s="130">
        <v>13591053</v>
      </c>
      <c r="G18" s="130">
        <v>1946066.6</v>
      </c>
      <c r="H18" s="198">
        <f t="shared" si="2"/>
        <v>14.318733066525457</v>
      </c>
      <c r="I18" s="198">
        <f t="shared" si="3"/>
        <v>109.4833222269136</v>
      </c>
    </row>
    <row r="19" spans="1:9" x14ac:dyDescent="0.25">
      <c r="A19" s="91" t="s">
        <v>596</v>
      </c>
      <c r="B19" s="92" t="s">
        <v>597</v>
      </c>
      <c r="C19" s="93">
        <f>SUM(C20:C27)</f>
        <v>5341797</v>
      </c>
      <c r="D19" s="93">
        <f t="shared" ref="D19:E19" si="6">SUM(D20:D27)</f>
        <v>11717000</v>
      </c>
      <c r="E19" s="93">
        <f t="shared" si="6"/>
        <v>2297404.9</v>
      </c>
      <c r="F19" s="93">
        <f t="shared" ref="F19:G19" si="7">SUM(F20:F27)</f>
        <v>11932000</v>
      </c>
      <c r="G19" s="93">
        <f t="shared" si="7"/>
        <v>3263007.31</v>
      </c>
      <c r="H19" s="198">
        <f t="shared" si="2"/>
        <v>27.346692172309755</v>
      </c>
      <c r="I19" s="198">
        <f t="shared" si="3"/>
        <v>142.03013626374698</v>
      </c>
    </row>
    <row r="20" spans="1:9" x14ac:dyDescent="0.25">
      <c r="A20" s="89" t="s">
        <v>417</v>
      </c>
      <c r="B20" s="7" t="s">
        <v>418</v>
      </c>
      <c r="C20" s="130">
        <v>293858</v>
      </c>
      <c r="D20" s="130">
        <v>245000</v>
      </c>
      <c r="E20" s="130">
        <v>122164.5</v>
      </c>
      <c r="F20" s="130">
        <v>1230000</v>
      </c>
      <c r="G20" s="130">
        <v>1021031.6</v>
      </c>
      <c r="H20" s="198">
        <f t="shared" si="2"/>
        <v>83.010699186991872</v>
      </c>
      <c r="I20" s="198">
        <f t="shared" si="3"/>
        <v>835.78420899688535</v>
      </c>
    </row>
    <row r="21" spans="1:9" x14ac:dyDescent="0.25">
      <c r="A21" s="89" t="s">
        <v>407</v>
      </c>
      <c r="B21" s="7" t="s">
        <v>408</v>
      </c>
      <c r="C21" s="130">
        <v>439270</v>
      </c>
      <c r="D21" s="130">
        <v>500000</v>
      </c>
      <c r="E21" s="130">
        <v>187100</v>
      </c>
      <c r="F21" s="130">
        <v>500000</v>
      </c>
      <c r="G21" s="130">
        <v>219000</v>
      </c>
      <c r="H21" s="198">
        <f t="shared" si="2"/>
        <v>43.8</v>
      </c>
      <c r="I21" s="198">
        <f t="shared" si="3"/>
        <v>117.04970603955105</v>
      </c>
    </row>
    <row r="22" spans="1:9" x14ac:dyDescent="0.25">
      <c r="A22" s="89" t="s">
        <v>428</v>
      </c>
      <c r="B22" s="7" t="s">
        <v>429</v>
      </c>
      <c r="C22" s="130">
        <v>974322</v>
      </c>
      <c r="D22" s="130">
        <v>452000</v>
      </c>
      <c r="E22" s="130">
        <v>110257.5</v>
      </c>
      <c r="F22" s="130">
        <v>482000</v>
      </c>
      <c r="G22" s="130">
        <v>106727.5</v>
      </c>
      <c r="H22" s="198">
        <f t="shared" si="2"/>
        <v>22.142634854771785</v>
      </c>
      <c r="I22" s="198">
        <f t="shared" si="3"/>
        <v>96.798403736707257</v>
      </c>
    </row>
    <row r="23" spans="1:9" x14ac:dyDescent="0.25">
      <c r="A23" s="89" t="s">
        <v>482</v>
      </c>
      <c r="B23" s="7" t="s">
        <v>483</v>
      </c>
      <c r="C23" s="130">
        <v>219000</v>
      </c>
      <c r="D23" s="130">
        <v>500000</v>
      </c>
      <c r="E23" s="130">
        <v>0</v>
      </c>
      <c r="F23" s="130">
        <v>300000</v>
      </c>
      <c r="G23" s="130">
        <v>0</v>
      </c>
      <c r="H23" s="198">
        <f t="shared" si="2"/>
        <v>0</v>
      </c>
      <c r="I23" s="198">
        <v>0</v>
      </c>
    </row>
    <row r="24" spans="1:9" x14ac:dyDescent="0.25">
      <c r="A24" s="89" t="s">
        <v>446</v>
      </c>
      <c r="B24" s="7" t="s">
        <v>447</v>
      </c>
      <c r="C24" s="130">
        <v>3050007</v>
      </c>
      <c r="D24" s="130">
        <v>9500000</v>
      </c>
      <c r="E24" s="130">
        <v>1654114.11</v>
      </c>
      <c r="F24" s="130">
        <v>9000000</v>
      </c>
      <c r="G24" s="130">
        <v>1850994.48</v>
      </c>
      <c r="H24" s="198">
        <f t="shared" si="2"/>
        <v>20.566605333333332</v>
      </c>
      <c r="I24" s="198">
        <f t="shared" si="3"/>
        <v>111.90246602757048</v>
      </c>
    </row>
    <row r="25" spans="1:9" x14ac:dyDescent="0.25">
      <c r="A25" s="89" t="s">
        <v>497</v>
      </c>
      <c r="B25" s="7" t="s">
        <v>498</v>
      </c>
      <c r="C25" s="130">
        <v>0</v>
      </c>
      <c r="D25" s="130">
        <v>50000</v>
      </c>
      <c r="E25" s="130">
        <v>0</v>
      </c>
      <c r="F25" s="130">
        <v>50000</v>
      </c>
      <c r="G25" s="130">
        <v>0</v>
      </c>
      <c r="H25" s="198">
        <f t="shared" si="2"/>
        <v>0</v>
      </c>
      <c r="I25" s="198">
        <v>0</v>
      </c>
    </row>
    <row r="26" spans="1:9" x14ac:dyDescent="0.25">
      <c r="A26" s="89" t="s">
        <v>314</v>
      </c>
      <c r="B26" s="7" t="s">
        <v>315</v>
      </c>
      <c r="C26" s="130">
        <v>170000</v>
      </c>
      <c r="D26" s="130">
        <v>320000</v>
      </c>
      <c r="E26" s="130">
        <v>155768.79</v>
      </c>
      <c r="F26" s="130">
        <v>320000</v>
      </c>
      <c r="G26" s="130">
        <v>65253.73</v>
      </c>
      <c r="H26" s="198">
        <f t="shared" si="2"/>
        <v>20.391790624999999</v>
      </c>
      <c r="I26" s="198">
        <f t="shared" si="3"/>
        <v>41.891401993942438</v>
      </c>
    </row>
    <row r="27" spans="1:9" x14ac:dyDescent="0.25">
      <c r="A27" s="89" t="s">
        <v>524</v>
      </c>
      <c r="B27" s="7" t="s">
        <v>598</v>
      </c>
      <c r="C27" s="130">
        <v>195340</v>
      </c>
      <c r="D27" s="130">
        <v>150000</v>
      </c>
      <c r="E27" s="130">
        <v>68000</v>
      </c>
      <c r="F27" s="130">
        <v>50000</v>
      </c>
      <c r="G27" s="130">
        <v>0</v>
      </c>
      <c r="H27" s="198">
        <f t="shared" si="2"/>
        <v>0</v>
      </c>
      <c r="I27" s="198">
        <f t="shared" si="3"/>
        <v>0</v>
      </c>
    </row>
    <row r="28" spans="1:9" x14ac:dyDescent="0.25">
      <c r="A28"/>
    </row>
    <row r="29" spans="1:9" x14ac:dyDescent="0.25">
      <c r="A29"/>
    </row>
    <row r="30" spans="1:9" x14ac:dyDescent="0.25">
      <c r="A30"/>
    </row>
    <row r="31" spans="1:9" s="26" customFormat="1" ht="12.75" x14ac:dyDescent="0.2">
      <c r="A31" s="27" t="s">
        <v>590</v>
      </c>
      <c r="B31" s="28" t="s">
        <v>43</v>
      </c>
      <c r="C31" s="28" t="s">
        <v>783</v>
      </c>
      <c r="D31" s="28" t="s">
        <v>797</v>
      </c>
      <c r="E31" s="157" t="s">
        <v>824</v>
      </c>
      <c r="F31" s="28" t="s">
        <v>849</v>
      </c>
      <c r="G31" s="157" t="s">
        <v>887</v>
      </c>
      <c r="H31" s="153" t="s">
        <v>547</v>
      </c>
      <c r="I31" s="153" t="s">
        <v>547</v>
      </c>
    </row>
    <row r="32" spans="1:9" s="1" customFormat="1" x14ac:dyDescent="0.25">
      <c r="A32" s="88">
        <v>1</v>
      </c>
      <c r="B32" s="5">
        <v>2</v>
      </c>
      <c r="C32" s="5">
        <v>3</v>
      </c>
      <c r="D32" s="5">
        <v>4</v>
      </c>
      <c r="E32" s="155">
        <v>5</v>
      </c>
      <c r="F32" s="5">
        <v>6</v>
      </c>
      <c r="G32" s="155">
        <v>7</v>
      </c>
      <c r="H32" s="150" t="s">
        <v>845</v>
      </c>
      <c r="I32" s="150" t="s">
        <v>805</v>
      </c>
    </row>
    <row r="33" spans="1:9" s="2" customFormat="1" x14ac:dyDescent="0.25">
      <c r="A33" s="91" t="s">
        <v>603</v>
      </c>
      <c r="B33" s="92" t="s">
        <v>466</v>
      </c>
      <c r="C33" s="93">
        <f>SUM(C34:C38)</f>
        <v>2023069</v>
      </c>
      <c r="D33" s="93">
        <f>SUM(D34:D38)</f>
        <v>2700000</v>
      </c>
      <c r="E33" s="93">
        <f>SUM(E34:E38)</f>
        <v>927016.7</v>
      </c>
      <c r="F33" s="93">
        <f>SUM(F34:F38)</f>
        <v>3150000</v>
      </c>
      <c r="G33" s="93">
        <f>SUM(G34:G38)</f>
        <v>466927.85</v>
      </c>
      <c r="H33" s="199">
        <f>G33/F33*100</f>
        <v>14.82310634920635</v>
      </c>
      <c r="I33" s="199">
        <f>G33/E33*100</f>
        <v>50.368871456145293</v>
      </c>
    </row>
    <row r="34" spans="1:9" s="22" customFormat="1" x14ac:dyDescent="0.25">
      <c r="A34" s="148" t="s">
        <v>467</v>
      </c>
      <c r="B34" s="20" t="s">
        <v>466</v>
      </c>
      <c r="C34" s="21">
        <v>0</v>
      </c>
      <c r="D34" s="21">
        <v>450000</v>
      </c>
      <c r="E34" s="21">
        <v>155988.6</v>
      </c>
      <c r="F34" s="21">
        <v>150000</v>
      </c>
      <c r="G34" s="21">
        <v>124653.29</v>
      </c>
      <c r="H34" s="199">
        <f t="shared" ref="H34:H63" si="8">G34/F34*100</f>
        <v>83.102193333333332</v>
      </c>
      <c r="I34" s="199">
        <v>0</v>
      </c>
    </row>
    <row r="35" spans="1:9" x14ac:dyDescent="0.25">
      <c r="A35" s="89" t="s">
        <v>514</v>
      </c>
      <c r="B35" s="7" t="s">
        <v>515</v>
      </c>
      <c r="C35" s="130">
        <v>680529</v>
      </c>
      <c r="D35" s="130">
        <v>1000000</v>
      </c>
      <c r="E35" s="130">
        <v>0</v>
      </c>
      <c r="F35" s="130">
        <v>1000000</v>
      </c>
      <c r="G35" s="130">
        <v>0</v>
      </c>
      <c r="H35" s="199">
        <f t="shared" si="8"/>
        <v>0</v>
      </c>
      <c r="I35" s="199">
        <v>0</v>
      </c>
    </row>
    <row r="36" spans="1:9" x14ac:dyDescent="0.25">
      <c r="A36" s="89" t="s">
        <v>273</v>
      </c>
      <c r="B36" s="7" t="s">
        <v>784</v>
      </c>
      <c r="C36" s="130">
        <v>57580</v>
      </c>
      <c r="D36" s="130">
        <v>0</v>
      </c>
      <c r="E36" s="130">
        <v>0</v>
      </c>
      <c r="F36" s="130">
        <v>0</v>
      </c>
      <c r="G36" s="130">
        <v>0</v>
      </c>
      <c r="H36" s="199">
        <v>0</v>
      </c>
      <c r="I36" s="199">
        <v>0</v>
      </c>
    </row>
    <row r="37" spans="1:9" x14ac:dyDescent="0.25">
      <c r="A37" s="89" t="s">
        <v>277</v>
      </c>
      <c r="B37" s="7" t="s">
        <v>785</v>
      </c>
      <c r="C37" s="130">
        <v>59187</v>
      </c>
      <c r="D37" s="130">
        <v>0</v>
      </c>
      <c r="E37" s="130">
        <v>0</v>
      </c>
      <c r="F37" s="130">
        <v>0</v>
      </c>
      <c r="G37" s="130">
        <v>0</v>
      </c>
      <c r="H37" s="199">
        <v>0</v>
      </c>
      <c r="I37" s="199">
        <v>0</v>
      </c>
    </row>
    <row r="38" spans="1:9" x14ac:dyDescent="0.25">
      <c r="A38" s="89" t="s">
        <v>451</v>
      </c>
      <c r="B38" s="7" t="s">
        <v>599</v>
      </c>
      <c r="C38" s="130">
        <v>1225773</v>
      </c>
      <c r="D38" s="130">
        <v>1250000</v>
      </c>
      <c r="E38" s="130">
        <v>771028.1</v>
      </c>
      <c r="F38" s="130">
        <v>2000000</v>
      </c>
      <c r="G38" s="130">
        <v>342274.56</v>
      </c>
      <c r="H38" s="199">
        <f t="shared" si="8"/>
        <v>17.113728000000002</v>
      </c>
      <c r="I38" s="199">
        <f t="shared" ref="I38:I63" si="9">G38/E38*100</f>
        <v>44.391969631197618</v>
      </c>
    </row>
    <row r="39" spans="1:9" s="2" customFormat="1" x14ac:dyDescent="0.25">
      <c r="A39" s="91" t="s">
        <v>604</v>
      </c>
      <c r="B39" s="92" t="s">
        <v>605</v>
      </c>
      <c r="C39" s="93">
        <f>+C40+C41+C42+C43</f>
        <v>3833467</v>
      </c>
      <c r="D39" s="93">
        <f t="shared" ref="D39:E39" si="10">+D40+D41+D42+D43</f>
        <v>26980000</v>
      </c>
      <c r="E39" s="93">
        <f t="shared" si="10"/>
        <v>1404015.8399999999</v>
      </c>
      <c r="F39" s="93">
        <f t="shared" ref="F39:G39" si="11">+F40+F41+F42+F43</f>
        <v>23950000</v>
      </c>
      <c r="G39" s="93">
        <f t="shared" si="11"/>
        <v>2803328.61</v>
      </c>
      <c r="H39" s="199">
        <f t="shared" si="8"/>
        <v>11.704921127348642</v>
      </c>
      <c r="I39" s="199">
        <f t="shared" si="9"/>
        <v>199.66502728345287</v>
      </c>
    </row>
    <row r="40" spans="1:9" x14ac:dyDescent="0.25">
      <c r="A40" s="89" t="s">
        <v>532</v>
      </c>
      <c r="B40" s="94" t="s">
        <v>533</v>
      </c>
      <c r="C40" s="130">
        <v>925734</v>
      </c>
      <c r="D40" s="130">
        <v>23500000</v>
      </c>
      <c r="E40" s="130">
        <v>198053.68</v>
      </c>
      <c r="F40" s="130">
        <v>20650000</v>
      </c>
      <c r="G40" s="130">
        <v>2043316.68</v>
      </c>
      <c r="H40" s="199">
        <f t="shared" si="8"/>
        <v>9.8949960290556902</v>
      </c>
      <c r="I40" s="199">
        <f t="shared" si="9"/>
        <v>1031.6984163081443</v>
      </c>
    </row>
    <row r="41" spans="1:9" x14ac:dyDescent="0.25">
      <c r="A41" s="89" t="s">
        <v>456</v>
      </c>
      <c r="B41" s="94" t="s">
        <v>457</v>
      </c>
      <c r="C41" s="130">
        <v>854888</v>
      </c>
      <c r="D41" s="130">
        <v>1000000</v>
      </c>
      <c r="E41" s="130">
        <v>498200.93</v>
      </c>
      <c r="F41" s="130">
        <v>1100000</v>
      </c>
      <c r="G41" s="130">
        <v>495578.81</v>
      </c>
      <c r="H41" s="199">
        <f t="shared" si="8"/>
        <v>45.05261909090909</v>
      </c>
      <c r="I41" s="199">
        <f t="shared" si="9"/>
        <v>99.473682234997028</v>
      </c>
    </row>
    <row r="42" spans="1:9" x14ac:dyDescent="0.25">
      <c r="A42" s="89" t="s">
        <v>507</v>
      </c>
      <c r="B42" s="94" t="s">
        <v>508</v>
      </c>
      <c r="C42" s="130">
        <v>1596214</v>
      </c>
      <c r="D42" s="130">
        <v>0</v>
      </c>
      <c r="E42" s="130">
        <v>0</v>
      </c>
      <c r="F42" s="130">
        <v>0</v>
      </c>
      <c r="G42" s="130">
        <v>0</v>
      </c>
      <c r="H42" s="199">
        <v>0</v>
      </c>
      <c r="I42" s="199">
        <v>0</v>
      </c>
    </row>
    <row r="43" spans="1:9" x14ac:dyDescent="0.25">
      <c r="A43" s="89" t="s">
        <v>474</v>
      </c>
      <c r="B43" s="94" t="s">
        <v>600</v>
      </c>
      <c r="C43" s="130">
        <v>456631</v>
      </c>
      <c r="D43" s="130">
        <v>2480000</v>
      </c>
      <c r="E43" s="130">
        <v>707761.23</v>
      </c>
      <c r="F43" s="130">
        <v>2200000</v>
      </c>
      <c r="G43" s="130">
        <v>264433.12</v>
      </c>
      <c r="H43" s="199">
        <f t="shared" si="8"/>
        <v>12.019687272727273</v>
      </c>
      <c r="I43" s="199">
        <f t="shared" si="9"/>
        <v>37.361910880594571</v>
      </c>
    </row>
    <row r="44" spans="1:9" x14ac:dyDescent="0.25">
      <c r="A44" s="91" t="s">
        <v>606</v>
      </c>
      <c r="B44" s="92" t="s">
        <v>607</v>
      </c>
      <c r="C44" s="93">
        <f>+C45</f>
        <v>250645</v>
      </c>
      <c r="D44" s="93">
        <f t="shared" ref="D44:G44" si="12">+D45</f>
        <v>300000</v>
      </c>
      <c r="E44" s="93">
        <f t="shared" si="12"/>
        <v>175516.5</v>
      </c>
      <c r="F44" s="93">
        <f t="shared" si="12"/>
        <v>400000</v>
      </c>
      <c r="G44" s="93">
        <f t="shared" si="12"/>
        <v>118175</v>
      </c>
      <c r="H44" s="199">
        <f t="shared" si="8"/>
        <v>29.543750000000003</v>
      </c>
      <c r="I44" s="199">
        <f t="shared" si="9"/>
        <v>67.329852179139849</v>
      </c>
    </row>
    <row r="45" spans="1:9" x14ac:dyDescent="0.25">
      <c r="A45" s="89" t="s">
        <v>462</v>
      </c>
      <c r="B45" s="94" t="s">
        <v>463</v>
      </c>
      <c r="C45" s="130">
        <v>250645</v>
      </c>
      <c r="D45" s="130">
        <v>300000</v>
      </c>
      <c r="E45" s="130">
        <v>175516.5</v>
      </c>
      <c r="F45" s="130">
        <v>400000</v>
      </c>
      <c r="G45" s="130">
        <v>118175</v>
      </c>
      <c r="H45" s="199">
        <f t="shared" si="8"/>
        <v>29.543750000000003</v>
      </c>
      <c r="I45" s="199">
        <f t="shared" si="9"/>
        <v>67.329852179139849</v>
      </c>
    </row>
    <row r="46" spans="1:9" x14ac:dyDescent="0.25">
      <c r="A46" s="91" t="s">
        <v>608</v>
      </c>
      <c r="B46" s="92" t="s">
        <v>609</v>
      </c>
      <c r="C46" s="93">
        <f>+C47+C48+C49+C50</f>
        <v>2869257</v>
      </c>
      <c r="D46" s="93">
        <f t="shared" ref="D46:E46" si="13">+D47+D48+D49+D50</f>
        <v>3559300</v>
      </c>
      <c r="E46" s="93">
        <f t="shared" si="13"/>
        <v>2166864.75</v>
      </c>
      <c r="F46" s="93">
        <f t="shared" ref="F46:G46" si="14">+F47+F48+F49+F50</f>
        <v>3068000</v>
      </c>
      <c r="G46" s="93">
        <f t="shared" si="14"/>
        <v>1119001.45</v>
      </c>
      <c r="H46" s="199">
        <f t="shared" si="8"/>
        <v>36.473319752281611</v>
      </c>
      <c r="I46" s="199">
        <f t="shared" si="9"/>
        <v>51.641499544445487</v>
      </c>
    </row>
    <row r="47" spans="1:9" x14ac:dyDescent="0.25">
      <c r="A47" s="89" t="s">
        <v>366</v>
      </c>
      <c r="B47" s="94" t="s">
        <v>601</v>
      </c>
      <c r="C47" s="130">
        <v>815798</v>
      </c>
      <c r="D47" s="130">
        <v>1400000</v>
      </c>
      <c r="E47" s="130">
        <v>1119569.5</v>
      </c>
      <c r="F47" s="130">
        <v>720000</v>
      </c>
      <c r="G47" s="130">
        <v>148944.97</v>
      </c>
      <c r="H47" s="199">
        <f t="shared" si="8"/>
        <v>20.686801388888888</v>
      </c>
      <c r="I47" s="199">
        <f t="shared" si="9"/>
        <v>13.303771672951076</v>
      </c>
    </row>
    <row r="48" spans="1:9" x14ac:dyDescent="0.25">
      <c r="A48" s="89" t="s">
        <v>300</v>
      </c>
      <c r="B48" s="94" t="s">
        <v>301</v>
      </c>
      <c r="C48" s="130">
        <v>1702698</v>
      </c>
      <c r="D48" s="130">
        <v>1830500</v>
      </c>
      <c r="E48" s="130">
        <v>832945.25</v>
      </c>
      <c r="F48" s="130">
        <v>1999000</v>
      </c>
      <c r="G48" s="130">
        <v>833306.48</v>
      </c>
      <c r="H48" s="199">
        <f t="shared" si="8"/>
        <v>41.686167083541768</v>
      </c>
      <c r="I48" s="199">
        <f t="shared" si="9"/>
        <v>100.04336779638277</v>
      </c>
    </row>
    <row r="49" spans="1:11" x14ac:dyDescent="0.25">
      <c r="A49" s="89" t="s">
        <v>294</v>
      </c>
      <c r="B49" s="94" t="s">
        <v>602</v>
      </c>
      <c r="C49" s="130">
        <v>166000</v>
      </c>
      <c r="D49" s="130">
        <v>170000</v>
      </c>
      <c r="E49" s="130">
        <v>96200</v>
      </c>
      <c r="F49" s="130">
        <v>170000</v>
      </c>
      <c r="G49" s="130">
        <v>80000</v>
      </c>
      <c r="H49" s="199">
        <f t="shared" si="8"/>
        <v>47.058823529411761</v>
      </c>
      <c r="I49" s="199">
        <f t="shared" si="9"/>
        <v>83.160083160083161</v>
      </c>
    </row>
    <row r="50" spans="1:11" x14ac:dyDescent="0.25">
      <c r="A50" s="89" t="s">
        <v>225</v>
      </c>
      <c r="B50" s="94" t="s">
        <v>226</v>
      </c>
      <c r="C50" s="130">
        <v>184761</v>
      </c>
      <c r="D50" s="130">
        <v>158800</v>
      </c>
      <c r="E50" s="130">
        <v>118150</v>
      </c>
      <c r="F50" s="130">
        <v>179000</v>
      </c>
      <c r="G50" s="130">
        <v>56750</v>
      </c>
      <c r="H50" s="199">
        <f t="shared" si="8"/>
        <v>31.703910614525139</v>
      </c>
      <c r="I50" s="199">
        <f t="shared" si="9"/>
        <v>48.03216250528989</v>
      </c>
    </row>
    <row r="51" spans="1:11" x14ac:dyDescent="0.25">
      <c r="A51" s="91" t="s">
        <v>610</v>
      </c>
      <c r="B51" s="92" t="s">
        <v>611</v>
      </c>
      <c r="C51" s="93">
        <f>+C52+C53+C54+C55</f>
        <v>2811460</v>
      </c>
      <c r="D51" s="93">
        <f t="shared" ref="D51:E51" si="15">+D52+D53+D54+D55</f>
        <v>13562700</v>
      </c>
      <c r="E51" s="93">
        <f t="shared" si="15"/>
        <v>2585990.4000000004</v>
      </c>
      <c r="F51" s="93">
        <f t="shared" ref="F51:G51" si="16">+F52+F53+F54+F55</f>
        <v>11969100</v>
      </c>
      <c r="G51" s="93">
        <f t="shared" si="16"/>
        <v>2299038.02</v>
      </c>
      <c r="H51" s="199">
        <f t="shared" si="8"/>
        <v>19.208111052627181</v>
      </c>
      <c r="I51" s="199">
        <f t="shared" si="9"/>
        <v>88.90357906974441</v>
      </c>
    </row>
    <row r="52" spans="1:11" x14ac:dyDescent="0.25">
      <c r="A52" s="89" t="s">
        <v>243</v>
      </c>
      <c r="B52" s="94" t="s">
        <v>244</v>
      </c>
      <c r="C52" s="130">
        <v>2474120</v>
      </c>
      <c r="D52" s="130">
        <v>13112700</v>
      </c>
      <c r="E52" s="130">
        <v>2564185</v>
      </c>
      <c r="F52" s="130">
        <v>11599100</v>
      </c>
      <c r="G52" s="130">
        <v>2276072</v>
      </c>
      <c r="H52" s="199">
        <f t="shared" si="8"/>
        <v>19.622832805993568</v>
      </c>
      <c r="I52" s="199">
        <f t="shared" si="9"/>
        <v>88.763954238871221</v>
      </c>
    </row>
    <row r="53" spans="1:11" x14ac:dyDescent="0.25">
      <c r="A53" s="89" t="s">
        <v>182</v>
      </c>
      <c r="B53" s="94" t="s">
        <v>183</v>
      </c>
      <c r="C53" s="130">
        <v>237301</v>
      </c>
      <c r="D53" s="130">
        <v>300000</v>
      </c>
      <c r="E53" s="130">
        <v>0</v>
      </c>
      <c r="F53" s="130">
        <v>200000</v>
      </c>
      <c r="G53" s="130">
        <v>0</v>
      </c>
      <c r="H53" s="199">
        <f t="shared" si="8"/>
        <v>0</v>
      </c>
      <c r="I53" s="199">
        <v>0</v>
      </c>
    </row>
    <row r="54" spans="1:11" x14ac:dyDescent="0.25">
      <c r="A54" s="89" t="s">
        <v>168</v>
      </c>
      <c r="B54" s="94" t="s">
        <v>169</v>
      </c>
      <c r="C54" s="130">
        <v>26728</v>
      </c>
      <c r="D54" s="130">
        <v>50000</v>
      </c>
      <c r="E54" s="130">
        <v>13818.7</v>
      </c>
      <c r="F54" s="130">
        <v>50000</v>
      </c>
      <c r="G54" s="130">
        <v>17324.3</v>
      </c>
      <c r="H54" s="199">
        <f t="shared" si="8"/>
        <v>34.648599999999995</v>
      </c>
      <c r="I54" s="199">
        <f t="shared" si="9"/>
        <v>125.36852236462184</v>
      </c>
    </row>
    <row r="55" spans="1:11" x14ac:dyDescent="0.25">
      <c r="A55" s="89" t="s">
        <v>175</v>
      </c>
      <c r="B55" s="94" t="s">
        <v>176</v>
      </c>
      <c r="C55" s="130">
        <v>73311</v>
      </c>
      <c r="D55" s="130">
        <v>100000</v>
      </c>
      <c r="E55" s="130">
        <v>7986.7</v>
      </c>
      <c r="F55" s="130">
        <v>120000</v>
      </c>
      <c r="G55" s="130">
        <v>5641.72</v>
      </c>
      <c r="H55" s="199">
        <f t="shared" si="8"/>
        <v>4.701433333333334</v>
      </c>
      <c r="I55" s="199">
        <f t="shared" si="9"/>
        <v>70.638937233150116</v>
      </c>
    </row>
    <row r="56" spans="1:11" x14ac:dyDescent="0.25">
      <c r="A56" s="91" t="s">
        <v>612</v>
      </c>
      <c r="B56" s="92" t="s">
        <v>613</v>
      </c>
      <c r="C56" s="93">
        <f>SUM(C57:C62)</f>
        <v>1766511</v>
      </c>
      <c r="D56" s="93">
        <f>SUM(D57:D62)</f>
        <v>2602500</v>
      </c>
      <c r="E56" s="93">
        <f>SUM(E57:E62)</f>
        <v>874291.77</v>
      </c>
      <c r="F56" s="93">
        <f t="shared" ref="F56:G56" si="17">SUM(F57:F62)</f>
        <v>2065000</v>
      </c>
      <c r="G56" s="93">
        <f t="shared" si="17"/>
        <v>690841.02</v>
      </c>
      <c r="H56" s="199">
        <f t="shared" si="8"/>
        <v>33.454770944309928</v>
      </c>
      <c r="I56" s="199">
        <f t="shared" si="9"/>
        <v>79.017216415064723</v>
      </c>
    </row>
    <row r="57" spans="1:11" x14ac:dyDescent="0.25">
      <c r="A57" s="89" t="s">
        <v>196</v>
      </c>
      <c r="B57" s="94" t="s">
        <v>197</v>
      </c>
      <c r="C57" s="130">
        <v>19000</v>
      </c>
      <c r="D57" s="130">
        <v>20000</v>
      </c>
      <c r="E57" s="130">
        <v>0</v>
      </c>
      <c r="F57" s="130">
        <v>20000</v>
      </c>
      <c r="G57" s="130">
        <v>3600</v>
      </c>
      <c r="H57" s="199">
        <f t="shared" si="8"/>
        <v>18</v>
      </c>
      <c r="I57" s="199">
        <v>0</v>
      </c>
    </row>
    <row r="58" spans="1:11" x14ac:dyDescent="0.25">
      <c r="A58" s="89" t="s">
        <v>186</v>
      </c>
      <c r="B58" s="94" t="s">
        <v>187</v>
      </c>
      <c r="C58" s="130">
        <v>28500</v>
      </c>
      <c r="D58" s="130">
        <v>75000</v>
      </c>
      <c r="E58" s="130">
        <v>0</v>
      </c>
      <c r="F58" s="130">
        <v>75000</v>
      </c>
      <c r="G58" s="130">
        <v>0</v>
      </c>
      <c r="H58" s="199">
        <f t="shared" si="8"/>
        <v>0</v>
      </c>
      <c r="I58" s="199">
        <v>0</v>
      </c>
    </row>
    <row r="59" spans="1:11" x14ac:dyDescent="0.25">
      <c r="A59" s="89" t="s">
        <v>162</v>
      </c>
      <c r="B59" s="94" t="s">
        <v>163</v>
      </c>
      <c r="C59" s="130">
        <v>75000</v>
      </c>
      <c r="D59" s="130">
        <v>250000</v>
      </c>
      <c r="E59" s="130">
        <v>100000</v>
      </c>
      <c r="F59" s="130">
        <v>250000</v>
      </c>
      <c r="G59" s="130">
        <v>84000</v>
      </c>
      <c r="H59" s="199">
        <f t="shared" si="8"/>
        <v>33.6</v>
      </c>
      <c r="I59" s="199">
        <f t="shared" si="9"/>
        <v>84</v>
      </c>
    </row>
    <row r="60" spans="1:11" x14ac:dyDescent="0.25">
      <c r="A60" s="89" t="s">
        <v>144</v>
      </c>
      <c r="B60" s="94" t="s">
        <v>145</v>
      </c>
      <c r="C60" s="130">
        <v>91732</v>
      </c>
      <c r="D60" s="130">
        <v>370000</v>
      </c>
      <c r="E60" s="130">
        <v>70452.08</v>
      </c>
      <c r="F60" s="130">
        <v>260000</v>
      </c>
      <c r="G60" s="130">
        <v>28330.09</v>
      </c>
      <c r="H60" s="199">
        <f t="shared" si="8"/>
        <v>10.896188461538461</v>
      </c>
      <c r="I60" s="199">
        <f t="shared" si="9"/>
        <v>40.211857478161036</v>
      </c>
      <c r="K60" s="139"/>
    </row>
    <row r="61" spans="1:11" x14ac:dyDescent="0.25">
      <c r="A61" s="89" t="s">
        <v>191</v>
      </c>
      <c r="B61" s="94" t="s">
        <v>192</v>
      </c>
      <c r="C61" s="130">
        <v>732606</v>
      </c>
      <c r="D61" s="130">
        <v>1050000</v>
      </c>
      <c r="E61" s="130">
        <v>522181.88</v>
      </c>
      <c r="F61" s="130">
        <v>1050000</v>
      </c>
      <c r="G61" s="130">
        <v>480792.96</v>
      </c>
      <c r="H61" s="199">
        <f t="shared" si="8"/>
        <v>45.789805714285713</v>
      </c>
      <c r="I61" s="199">
        <f t="shared" si="9"/>
        <v>92.073849824126412</v>
      </c>
    </row>
    <row r="62" spans="1:11" x14ac:dyDescent="0.25">
      <c r="A62" s="89" t="s">
        <v>157</v>
      </c>
      <c r="B62" s="94" t="s">
        <v>614</v>
      </c>
      <c r="C62" s="130">
        <v>819673</v>
      </c>
      <c r="D62" s="130">
        <v>837500</v>
      </c>
      <c r="E62" s="130">
        <v>181657.81</v>
      </c>
      <c r="F62" s="130">
        <v>410000</v>
      </c>
      <c r="G62" s="130">
        <v>94117.97</v>
      </c>
      <c r="H62" s="199">
        <f t="shared" si="8"/>
        <v>22.955602439024393</v>
      </c>
      <c r="I62" s="199">
        <f t="shared" si="9"/>
        <v>51.810582765475374</v>
      </c>
    </row>
    <row r="63" spans="1:11" x14ac:dyDescent="0.25">
      <c r="A63" s="95"/>
      <c r="B63" s="96" t="s">
        <v>615</v>
      </c>
      <c r="C63" s="97">
        <f>+C9+C15+C17+C19+C33+C39+C44+C46+C56+C51</f>
        <v>28471774</v>
      </c>
      <c r="D63" s="97">
        <f>+D9+D15+D17+D19+D33+D39+D44+D46+D56+D51</f>
        <v>80915980</v>
      </c>
      <c r="E63" s="97">
        <f>+E9+E15+E17+E19+E33+E39+E44+E46+E56+E51</f>
        <v>14912244.000000002</v>
      </c>
      <c r="F63" s="97">
        <f>+F9+F15+F17+F19+F33+F39+F44+F46+F56+F51</f>
        <v>76944253</v>
      </c>
      <c r="G63" s="97">
        <f>+G9+G15+G17+G19+G33+G39+G44+G46+G56+G51</f>
        <v>16237216.999999998</v>
      </c>
      <c r="H63" s="199">
        <f t="shared" si="8"/>
        <v>21.102572793838153</v>
      </c>
      <c r="I63" s="199">
        <f t="shared" si="9"/>
        <v>108.88513492670853</v>
      </c>
    </row>
    <row r="64" spans="1:11" x14ac:dyDescent="0.25">
      <c r="C64" s="3"/>
      <c r="D64" s="3"/>
      <c r="E64" s="3"/>
      <c r="F64" s="3"/>
      <c r="G64" s="3"/>
      <c r="H64" s="3"/>
    </row>
    <row r="65" spans="3:8" x14ac:dyDescent="0.25">
      <c r="C65" s="3"/>
      <c r="D65" s="3"/>
      <c r="E65" s="3"/>
      <c r="F65" s="3"/>
      <c r="G65" s="3"/>
      <c r="H65" s="3"/>
    </row>
    <row r="66" spans="3:8" x14ac:dyDescent="0.25">
      <c r="C66" s="3"/>
      <c r="D66" s="3"/>
      <c r="E66" s="3"/>
      <c r="F66" s="3"/>
      <c r="G66" s="3"/>
      <c r="H66" s="3"/>
    </row>
    <row r="67" spans="3:8" x14ac:dyDescent="0.25">
      <c r="C67" s="3"/>
      <c r="D67" s="3"/>
      <c r="E67" s="3"/>
      <c r="F67" s="3"/>
      <c r="G67" s="3"/>
      <c r="H67" s="3"/>
    </row>
    <row r="68" spans="3:8" x14ac:dyDescent="0.25">
      <c r="C68" s="3"/>
      <c r="D68" s="3"/>
      <c r="E68" s="3"/>
      <c r="F68" s="3"/>
      <c r="G68" s="3"/>
      <c r="H68" s="3"/>
    </row>
    <row r="69" spans="3:8" x14ac:dyDescent="0.25">
      <c r="C69" s="3"/>
      <c r="D69" s="3"/>
      <c r="E69" s="3"/>
      <c r="F69" s="3"/>
      <c r="G69" s="3"/>
      <c r="H69" s="3"/>
    </row>
  </sheetData>
  <pageMargins left="0.7" right="0.7" top="0.75" bottom="0.75" header="0.3" footer="0.3"/>
  <pageSetup paperSize="9" scale="94" fitToHeight="0" orientation="landscape" r:id="rId1"/>
  <rowBreaks count="1" manualBreakCount="1"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6"/>
  <sheetViews>
    <sheetView workbookViewId="0"/>
  </sheetViews>
  <sheetFormatPr defaultRowHeight="15" x14ac:dyDescent="0.25"/>
  <cols>
    <col min="1" max="1" width="11.42578125" style="98" customWidth="1"/>
    <col min="2" max="2" width="35.140625" style="98" customWidth="1"/>
    <col min="3" max="3" width="13.42578125" style="99" customWidth="1"/>
    <col min="4" max="4" width="13.28515625" style="98" customWidth="1"/>
    <col min="5" max="5" width="13.5703125" style="98" customWidth="1"/>
    <col min="6" max="6" width="12.42578125" style="98" customWidth="1"/>
    <col min="7" max="7" width="13.28515625" style="98" customWidth="1"/>
    <col min="8" max="8" width="8" style="98" customWidth="1"/>
    <col min="9" max="9" width="8" style="61" customWidth="1"/>
    <col min="10" max="10" width="9.140625" style="61"/>
  </cols>
  <sheetData>
    <row r="1" spans="1:10" x14ac:dyDescent="0.25">
      <c r="A1" t="s">
        <v>6</v>
      </c>
      <c r="B1"/>
      <c r="C1"/>
      <c r="D1"/>
      <c r="E1"/>
      <c r="F1"/>
      <c r="G1"/>
      <c r="H1"/>
      <c r="I1"/>
      <c r="J1"/>
    </row>
    <row r="2" spans="1:10" x14ac:dyDescent="0.25">
      <c r="A2" t="s">
        <v>7</v>
      </c>
      <c r="B2"/>
      <c r="C2"/>
      <c r="D2"/>
      <c r="E2"/>
      <c r="F2"/>
      <c r="G2"/>
      <c r="H2"/>
      <c r="I2"/>
      <c r="J2"/>
    </row>
    <row r="3" spans="1:10" x14ac:dyDescent="0.25">
      <c r="A3" t="s">
        <v>8</v>
      </c>
      <c r="B3"/>
      <c r="C3"/>
      <c r="D3"/>
      <c r="E3"/>
      <c r="F3"/>
      <c r="G3"/>
      <c r="H3"/>
      <c r="I3"/>
      <c r="J3"/>
    </row>
    <row r="6" spans="1:10" x14ac:dyDescent="0.25">
      <c r="B6" s="57" t="s">
        <v>620</v>
      </c>
    </row>
    <row r="7" spans="1:10" s="2" customFormat="1" x14ac:dyDescent="0.25">
      <c r="A7" s="98"/>
      <c r="B7" s="101"/>
      <c r="C7" s="99"/>
      <c r="D7" s="98"/>
      <c r="E7" s="98"/>
      <c r="F7" s="98"/>
      <c r="G7" s="98"/>
      <c r="H7" s="98"/>
      <c r="I7" s="61"/>
      <c r="J7" s="61"/>
    </row>
    <row r="8" spans="1:10" s="26" customFormat="1" ht="12.75" x14ac:dyDescent="0.2">
      <c r="A8" s="28" t="s">
        <v>619</v>
      </c>
      <c r="B8" s="28" t="s">
        <v>43</v>
      </c>
      <c r="C8" s="28" t="s">
        <v>728</v>
      </c>
      <c r="D8" s="28" t="s">
        <v>797</v>
      </c>
      <c r="E8" s="28" t="s">
        <v>798</v>
      </c>
      <c r="F8" s="28" t="s">
        <v>849</v>
      </c>
      <c r="G8" s="28" t="s">
        <v>887</v>
      </c>
      <c r="H8" s="28" t="s">
        <v>547</v>
      </c>
      <c r="I8" s="28" t="s">
        <v>547</v>
      </c>
    </row>
    <row r="9" spans="1:10" s="1" customFormat="1" x14ac:dyDescent="0.25">
      <c r="A9" s="5">
        <v>1</v>
      </c>
      <c r="B9" s="5">
        <v>2</v>
      </c>
      <c r="C9" s="5">
        <v>5</v>
      </c>
      <c r="D9" s="5">
        <v>4</v>
      </c>
      <c r="E9" s="5">
        <v>5</v>
      </c>
      <c r="F9" s="5">
        <v>6</v>
      </c>
      <c r="G9" s="5">
        <v>7</v>
      </c>
      <c r="H9" s="88" t="s">
        <v>805</v>
      </c>
      <c r="I9" s="88" t="s">
        <v>845</v>
      </c>
    </row>
    <row r="10" spans="1:10" s="23" customFormat="1" ht="12.75" x14ac:dyDescent="0.2">
      <c r="A10" s="158" t="s">
        <v>616</v>
      </c>
      <c r="B10" s="158" t="s">
        <v>617</v>
      </c>
      <c r="C10" s="159">
        <f>+C11</f>
        <v>2863214.5</v>
      </c>
      <c r="D10" s="159">
        <f>+D11</f>
        <v>3579100</v>
      </c>
      <c r="E10" s="159">
        <f>+E11</f>
        <v>939029.15</v>
      </c>
      <c r="F10" s="159">
        <f t="shared" ref="F10:G10" si="0">+F11</f>
        <v>2698100</v>
      </c>
      <c r="G10" s="159">
        <f t="shared" si="0"/>
        <v>2039193.04</v>
      </c>
      <c r="H10" s="159">
        <f>G10/E10*100</f>
        <v>217.15971650081363</v>
      </c>
      <c r="I10" s="152">
        <f>G10/F10*100</f>
        <v>75.5788532671139</v>
      </c>
    </row>
    <row r="11" spans="1:10" s="35" customFormat="1" ht="12.75" x14ac:dyDescent="0.2">
      <c r="A11" s="132" t="s">
        <v>618</v>
      </c>
      <c r="B11" s="132" t="s">
        <v>79</v>
      </c>
      <c r="C11" s="160">
        <v>2863214.5</v>
      </c>
      <c r="D11" s="160">
        <f>+'RASHODI POSEBNI DIO'!E45</f>
        <v>3579100</v>
      </c>
      <c r="E11" s="160">
        <f>+'RASHODI POSEBNI DIO'!F45</f>
        <v>939029.15</v>
      </c>
      <c r="F11" s="160">
        <f>+'RASHODI POSEBNI DIO'!G45</f>
        <v>2698100</v>
      </c>
      <c r="G11" s="160">
        <f>+'RASHODI POSEBNI DIO'!H45</f>
        <v>2039193.04</v>
      </c>
      <c r="H11" s="159">
        <f t="shared" ref="H11:H19" si="1">G11/E11*100</f>
        <v>217.15971650081363</v>
      </c>
      <c r="I11" s="152">
        <f t="shared" ref="I11:I19" si="2">G11/F11*100</f>
        <v>75.5788532671139</v>
      </c>
    </row>
    <row r="12" spans="1:10" s="35" customFormat="1" ht="12.75" x14ac:dyDescent="0.2">
      <c r="A12" s="158" t="s">
        <v>621</v>
      </c>
      <c r="B12" s="158" t="s">
        <v>115</v>
      </c>
      <c r="C12" s="159">
        <f>+C13</f>
        <v>74164.740000000005</v>
      </c>
      <c r="D12" s="159">
        <f>+D13</f>
        <v>375000</v>
      </c>
      <c r="E12" s="159">
        <f>+E13</f>
        <v>80562.7</v>
      </c>
      <c r="F12" s="159">
        <f t="shared" ref="F12:G12" si="3">+F13</f>
        <v>390000</v>
      </c>
      <c r="G12" s="159">
        <f t="shared" si="3"/>
        <v>55449.979999999996</v>
      </c>
      <c r="H12" s="159">
        <f t="shared" si="1"/>
        <v>68.828353568090435</v>
      </c>
      <c r="I12" s="152">
        <f t="shared" si="2"/>
        <v>14.217943589743589</v>
      </c>
    </row>
    <row r="13" spans="1:10" s="35" customFormat="1" ht="12.75" x14ac:dyDescent="0.2">
      <c r="A13" s="131" t="s">
        <v>622</v>
      </c>
      <c r="B13" s="131" t="s">
        <v>115</v>
      </c>
      <c r="C13" s="160">
        <v>74164.740000000005</v>
      </c>
      <c r="D13" s="160">
        <f>+'RASHODI POSEBNI DIO'!E78</f>
        <v>375000</v>
      </c>
      <c r="E13" s="160">
        <f>+'RASHODI POSEBNI DIO'!F78</f>
        <v>80562.7</v>
      </c>
      <c r="F13" s="160">
        <f>+'RASHODI POSEBNI DIO'!G78</f>
        <v>390000</v>
      </c>
      <c r="G13" s="160">
        <f>+'RASHODI POSEBNI DIO'!H78</f>
        <v>55449.979999999996</v>
      </c>
      <c r="H13" s="159">
        <f t="shared" si="1"/>
        <v>68.828353568090435</v>
      </c>
      <c r="I13" s="152">
        <f t="shared" si="2"/>
        <v>14.217943589743589</v>
      </c>
    </row>
    <row r="14" spans="1:10" s="23" customFormat="1" ht="12.75" x14ac:dyDescent="0.2">
      <c r="A14" s="158" t="s">
        <v>623</v>
      </c>
      <c r="B14" s="158" t="s">
        <v>137</v>
      </c>
      <c r="C14" s="159">
        <f>+C15</f>
        <v>11076163.289999999</v>
      </c>
      <c r="D14" s="159">
        <f>+D15</f>
        <v>33246159</v>
      </c>
      <c r="E14" s="159">
        <f>+E15</f>
        <v>7560416.21</v>
      </c>
      <c r="F14" s="159">
        <f t="shared" ref="F14:G14" si="4">+F15</f>
        <v>31028153</v>
      </c>
      <c r="G14" s="159">
        <f t="shared" si="4"/>
        <v>6100415.4399999995</v>
      </c>
      <c r="H14" s="159">
        <f t="shared" si="1"/>
        <v>80.688883661340114</v>
      </c>
      <c r="I14" s="152">
        <f t="shared" si="2"/>
        <v>19.660904211733129</v>
      </c>
    </row>
    <row r="15" spans="1:10" s="162" customFormat="1" ht="12.75" x14ac:dyDescent="0.2">
      <c r="A15" s="161" t="s">
        <v>624</v>
      </c>
      <c r="B15" s="161" t="s">
        <v>137</v>
      </c>
      <c r="C15" s="160">
        <v>11076163.289999999</v>
      </c>
      <c r="D15" s="160">
        <f>+'RASHODI POSEBNI DIO'!E439</f>
        <v>33246159</v>
      </c>
      <c r="E15" s="160">
        <f>+'RASHODI POSEBNI DIO'!F439</f>
        <v>7560416.21</v>
      </c>
      <c r="F15" s="160">
        <f>+'RASHODI POSEBNI DIO'!G439</f>
        <v>31028153</v>
      </c>
      <c r="G15" s="160">
        <f>+'RASHODI POSEBNI DIO'!H439</f>
        <v>6100415.4399999995</v>
      </c>
      <c r="H15" s="159">
        <f t="shared" si="1"/>
        <v>80.688883661340114</v>
      </c>
      <c r="I15" s="152">
        <f t="shared" si="2"/>
        <v>19.660904211733129</v>
      </c>
    </row>
    <row r="16" spans="1:10" s="23" customFormat="1" ht="12.75" x14ac:dyDescent="0.2">
      <c r="A16" s="158" t="s">
        <v>625</v>
      </c>
      <c r="B16" s="158" t="s">
        <v>626</v>
      </c>
      <c r="C16" s="159">
        <f>+C17+C18</f>
        <v>15102333.969999999</v>
      </c>
      <c r="D16" s="159">
        <f>+D17+D18</f>
        <v>23748200</v>
      </c>
      <c r="E16" s="159">
        <f>+E17+E18</f>
        <v>6332235.6799999997</v>
      </c>
      <c r="F16" s="159">
        <f t="shared" ref="F16:G16" si="5">+F17+F18</f>
        <v>42828000</v>
      </c>
      <c r="G16" s="159">
        <f t="shared" si="5"/>
        <v>8042158.1100000003</v>
      </c>
      <c r="H16" s="159">
        <f t="shared" si="1"/>
        <v>127.00345527884711</v>
      </c>
      <c r="I16" s="152">
        <f t="shared" si="2"/>
        <v>18.777804497058</v>
      </c>
    </row>
    <row r="17" spans="1:10" s="23" customFormat="1" ht="12.75" x14ac:dyDescent="0.2">
      <c r="A17" s="163" t="s">
        <v>627</v>
      </c>
      <c r="B17" s="163" t="s">
        <v>374</v>
      </c>
      <c r="C17" s="160">
        <v>3823354.96</v>
      </c>
      <c r="D17" s="160">
        <f>+'RASHODI POSEBNI DIO'!E476</f>
        <v>3746000</v>
      </c>
      <c r="E17" s="160">
        <f>+'RASHODI POSEBNI DIO'!F476</f>
        <v>1684050.53</v>
      </c>
      <c r="F17" s="160">
        <f>+'RASHODI POSEBNI DIO'!G476</f>
        <v>3716000</v>
      </c>
      <c r="G17" s="160">
        <f>+'RASHODI POSEBNI DIO'!H476</f>
        <v>1455973.07</v>
      </c>
      <c r="H17" s="159">
        <f t="shared" si="1"/>
        <v>86.456614220477107</v>
      </c>
      <c r="I17" s="152">
        <f t="shared" si="2"/>
        <v>39.18119133476857</v>
      </c>
    </row>
    <row r="18" spans="1:10" s="23" customFormat="1" ht="12.75" x14ac:dyDescent="0.2">
      <c r="A18" s="163" t="s">
        <v>628</v>
      </c>
      <c r="B18" s="163" t="s">
        <v>629</v>
      </c>
      <c r="C18" s="164">
        <v>11278979.01</v>
      </c>
      <c r="D18" s="164">
        <f>+'RASHODI POSEBNI DIO'!E673</f>
        <v>20002200</v>
      </c>
      <c r="E18" s="164">
        <f>+'RASHODI POSEBNI DIO'!F673</f>
        <v>4648185.1499999994</v>
      </c>
      <c r="F18" s="164">
        <f>+'RASHODI POSEBNI DIO'!G673</f>
        <v>39112000</v>
      </c>
      <c r="G18" s="164">
        <f>+'RASHODI POSEBNI DIO'!H673</f>
        <v>6586185.04</v>
      </c>
      <c r="H18" s="159">
        <f t="shared" si="1"/>
        <v>141.69368963282369</v>
      </c>
      <c r="I18" s="152">
        <f t="shared" si="2"/>
        <v>16.839294947842095</v>
      </c>
    </row>
    <row r="19" spans="1:10" s="23" customFormat="1" ht="13.5" thickBot="1" x14ac:dyDescent="0.25">
      <c r="A19" s="165"/>
      <c r="B19" s="165" t="s">
        <v>630</v>
      </c>
      <c r="C19" s="166">
        <f>+C10+C12+C14+C16</f>
        <v>29115876.5</v>
      </c>
      <c r="D19" s="166">
        <f>+D10+D12+D14+D16</f>
        <v>60948459</v>
      </c>
      <c r="E19" s="166">
        <f>+E10+E12+E14+E16</f>
        <v>14912243.74</v>
      </c>
      <c r="F19" s="166">
        <f t="shared" ref="F19:G19" si="6">+F10+F12+F14+F16</f>
        <v>76944253</v>
      </c>
      <c r="G19" s="166">
        <f t="shared" si="6"/>
        <v>16237216.57</v>
      </c>
      <c r="H19" s="159">
        <f t="shared" si="1"/>
        <v>108.88513394162105</v>
      </c>
      <c r="I19" s="152">
        <f t="shared" si="2"/>
        <v>21.102572234992</v>
      </c>
    </row>
    <row r="20" spans="1:10" ht="15.75" thickTop="1" x14ac:dyDescent="0.25">
      <c r="I20" s="99"/>
      <c r="J20" s="99"/>
    </row>
    <row r="21" spans="1:10" x14ac:dyDescent="0.25">
      <c r="I21" s="99"/>
      <c r="J21" s="99"/>
    </row>
    <row r="22" spans="1:10" x14ac:dyDescent="0.25">
      <c r="I22" s="99"/>
      <c r="J22" s="99"/>
    </row>
    <row r="23" spans="1:10" x14ac:dyDescent="0.25">
      <c r="I23" s="99"/>
      <c r="J23" s="99"/>
    </row>
    <row r="24" spans="1:10" x14ac:dyDescent="0.25">
      <c r="I24" s="99"/>
      <c r="J24" s="99"/>
    </row>
    <row r="25" spans="1:10" x14ac:dyDescent="0.25">
      <c r="I25" s="99"/>
      <c r="J25" s="99"/>
    </row>
    <row r="26" spans="1:10" x14ac:dyDescent="0.25">
      <c r="I26" s="99"/>
      <c r="J26" s="99"/>
    </row>
    <row r="27" spans="1:10" x14ac:dyDescent="0.25">
      <c r="I27" s="99"/>
      <c r="J27" s="99"/>
    </row>
    <row r="63" spans="2:2" x14ac:dyDescent="0.25">
      <c r="B63" s="101"/>
    </row>
    <row r="65" spans="1:3" x14ac:dyDescent="0.25">
      <c r="A65" s="102"/>
      <c r="B65" s="102"/>
    </row>
    <row r="69" spans="1:3" x14ac:dyDescent="0.25">
      <c r="A69" s="100"/>
      <c r="B69" s="100"/>
      <c r="C69" s="103"/>
    </row>
    <row r="110" spans="1:2" x14ac:dyDescent="0.25">
      <c r="B110" s="101"/>
    </row>
    <row r="111" spans="1:2" x14ac:dyDescent="0.25">
      <c r="B111" s="101"/>
    </row>
    <row r="112" spans="1:2" x14ac:dyDescent="0.25">
      <c r="A112" s="102"/>
      <c r="B112" s="102"/>
    </row>
    <row r="165" spans="1:10" s="2" customFormat="1" x14ac:dyDescent="0.25">
      <c r="A165" s="98"/>
      <c r="B165" s="98"/>
      <c r="C165" s="99"/>
      <c r="D165" s="98"/>
      <c r="E165" s="98"/>
      <c r="F165" s="98"/>
      <c r="G165" s="98"/>
      <c r="H165" s="98"/>
      <c r="I165" s="61"/>
      <c r="J165" s="61"/>
    </row>
    <row r="170" spans="1:10" x14ac:dyDescent="0.25">
      <c r="B170" s="101"/>
    </row>
    <row r="171" spans="1:10" x14ac:dyDescent="0.25">
      <c r="B171" s="101"/>
    </row>
    <row r="172" spans="1:10" x14ac:dyDescent="0.25">
      <c r="A172" s="102"/>
      <c r="B172" s="102"/>
    </row>
    <row r="206" spans="1:10" s="2" customFormat="1" x14ac:dyDescent="0.25">
      <c r="A206" s="98"/>
      <c r="B206" s="98"/>
      <c r="C206" s="99"/>
      <c r="D206" s="98"/>
      <c r="E206" s="98"/>
      <c r="F206" s="98"/>
      <c r="G206" s="98"/>
      <c r="H206" s="98"/>
      <c r="I206" s="61"/>
      <c r="J206" s="61"/>
    </row>
    <row r="224" spans="2:2" x14ac:dyDescent="0.25">
      <c r="B224" s="101"/>
    </row>
    <row r="225" spans="1:2" x14ac:dyDescent="0.25">
      <c r="B225" s="101"/>
    </row>
    <row r="226" spans="1:2" x14ac:dyDescent="0.25">
      <c r="A226" s="102"/>
      <c r="B226" s="102"/>
    </row>
    <row r="246" spans="1:10" s="2" customFormat="1" x14ac:dyDescent="0.25">
      <c r="A246" s="98"/>
      <c r="B246" s="98"/>
      <c r="C246" s="99"/>
      <c r="D246" s="98"/>
      <c r="E246" s="98"/>
      <c r="F246" s="98"/>
      <c r="G246" s="98"/>
      <c r="H246" s="98"/>
      <c r="I246" s="61"/>
      <c r="J246" s="61"/>
    </row>
  </sheetData>
  <pageMargins left="0.7" right="0.7" top="0.75" bottom="0.75" header="0.3" footer="0.3"/>
  <pageSetup paperSize="9" orientation="landscape" r:id="rId1"/>
  <rowBreaks count="1" manualBreakCount="1">
    <brk id="1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08"/>
  <sheetViews>
    <sheetView topLeftCell="A665" zoomScale="96" zoomScaleNormal="96" workbookViewId="0">
      <selection activeCell="H446" sqref="H446"/>
    </sheetView>
  </sheetViews>
  <sheetFormatPr defaultRowHeight="15" x14ac:dyDescent="0.25"/>
  <cols>
    <col min="1" max="1" width="9" style="24" customWidth="1"/>
    <col min="2" max="2" width="7.85546875" style="24" customWidth="1"/>
    <col min="3" max="3" width="31.140625" style="23" customWidth="1"/>
    <col min="4" max="4" width="11.42578125" style="227" customWidth="1"/>
    <col min="5" max="5" width="11.28515625" style="227" customWidth="1"/>
    <col min="6" max="6" width="11.42578125" style="227" customWidth="1"/>
    <col min="7" max="7" width="11.85546875" style="227" customWidth="1"/>
    <col min="8" max="8" width="11" style="227" customWidth="1"/>
    <col min="9" max="9" width="7.7109375" style="227" customWidth="1"/>
    <col min="10" max="10" width="7" style="227" customWidth="1"/>
    <col min="11" max="11" width="10.7109375" style="228" customWidth="1"/>
  </cols>
  <sheetData>
    <row r="1" spans="1:11" x14ac:dyDescent="0.25">
      <c r="D1" s="226" t="s">
        <v>863</v>
      </c>
    </row>
    <row r="2" spans="1:11" x14ac:dyDescent="0.25">
      <c r="C2" s="191"/>
    </row>
    <row r="3" spans="1:11" s="2" customFormat="1" x14ac:dyDescent="0.25">
      <c r="A3" s="34" t="s">
        <v>80</v>
      </c>
      <c r="B3" s="34" t="s">
        <v>81</v>
      </c>
      <c r="C3" s="35" t="s">
        <v>82</v>
      </c>
      <c r="D3" s="226"/>
      <c r="E3" s="226"/>
      <c r="F3" s="226"/>
      <c r="G3" s="226"/>
      <c r="H3" s="226"/>
      <c r="I3" s="226"/>
      <c r="J3" s="226"/>
      <c r="K3" s="229"/>
    </row>
    <row r="4" spans="1:11" s="2" customFormat="1" x14ac:dyDescent="0.25">
      <c r="A4" s="34" t="s">
        <v>84</v>
      </c>
      <c r="B4" s="34" t="s">
        <v>78</v>
      </c>
      <c r="C4" s="35" t="s">
        <v>79</v>
      </c>
      <c r="D4" s="226"/>
      <c r="E4" s="226"/>
      <c r="F4" s="226"/>
      <c r="G4" s="226"/>
      <c r="H4" s="226"/>
      <c r="I4" s="226"/>
      <c r="J4" s="226"/>
      <c r="K4" s="229"/>
    </row>
    <row r="5" spans="1:11" s="2" customFormat="1" x14ac:dyDescent="0.25">
      <c r="A5" s="34" t="s">
        <v>83</v>
      </c>
      <c r="B5" s="34" t="s">
        <v>85</v>
      </c>
      <c r="C5" s="35" t="s">
        <v>86</v>
      </c>
      <c r="D5" s="226"/>
      <c r="E5" s="226"/>
      <c r="F5" s="226"/>
      <c r="G5" s="226"/>
      <c r="H5" s="226"/>
      <c r="I5" s="226"/>
      <c r="J5" s="226"/>
      <c r="K5" s="229"/>
    </row>
    <row r="6" spans="1:11" s="2" customFormat="1" x14ac:dyDescent="0.25">
      <c r="A6" s="34"/>
      <c r="B6" s="34"/>
      <c r="C6" s="35"/>
      <c r="D6" s="226"/>
      <c r="E6" s="226"/>
      <c r="F6" s="226"/>
      <c r="G6" s="226"/>
      <c r="H6" s="226"/>
      <c r="I6" s="226"/>
      <c r="J6" s="226"/>
      <c r="K6" s="229"/>
    </row>
    <row r="7" spans="1:11" s="168" customFormat="1" ht="12" x14ac:dyDescent="0.2">
      <c r="A7" s="134" t="s">
        <v>97</v>
      </c>
      <c r="B7" s="134" t="s">
        <v>9</v>
      </c>
      <c r="C7" s="128" t="s">
        <v>43</v>
      </c>
      <c r="D7" s="167" t="s">
        <v>728</v>
      </c>
      <c r="E7" s="167" t="s">
        <v>848</v>
      </c>
      <c r="F7" s="167" t="s">
        <v>864</v>
      </c>
      <c r="G7" s="167" t="s">
        <v>849</v>
      </c>
      <c r="H7" s="167" t="s">
        <v>865</v>
      </c>
      <c r="I7" s="192" t="s">
        <v>547</v>
      </c>
      <c r="J7" s="192" t="s">
        <v>547</v>
      </c>
      <c r="K7" s="230" t="s">
        <v>817</v>
      </c>
    </row>
    <row r="8" spans="1:11" s="168" customFormat="1" ht="12" x14ac:dyDescent="0.2">
      <c r="A8" s="134" t="s">
        <v>788</v>
      </c>
      <c r="B8" s="134" t="s">
        <v>789</v>
      </c>
      <c r="C8" s="128">
        <v>3</v>
      </c>
      <c r="D8" s="134" t="s">
        <v>800</v>
      </c>
      <c r="E8" s="134" t="s">
        <v>801</v>
      </c>
      <c r="F8" s="134" t="s">
        <v>802</v>
      </c>
      <c r="G8" s="134" t="s">
        <v>803</v>
      </c>
      <c r="H8" s="134" t="s">
        <v>866</v>
      </c>
      <c r="I8" s="193" t="s">
        <v>888</v>
      </c>
      <c r="J8" s="193" t="s">
        <v>889</v>
      </c>
      <c r="K8" s="231" t="s">
        <v>818</v>
      </c>
    </row>
    <row r="9" spans="1:11" s="2" customFormat="1" x14ac:dyDescent="0.25">
      <c r="A9" s="34" t="s">
        <v>88</v>
      </c>
      <c r="B9" s="34">
        <v>100101</v>
      </c>
      <c r="C9" s="35" t="s">
        <v>89</v>
      </c>
      <c r="D9" s="226"/>
      <c r="E9" s="226"/>
      <c r="F9" s="226"/>
      <c r="G9" s="226"/>
      <c r="H9" s="226"/>
      <c r="I9" s="226"/>
      <c r="J9" s="226"/>
      <c r="K9" s="232"/>
    </row>
    <row r="10" spans="1:11" x14ac:dyDescent="0.25">
      <c r="A10" s="24" t="s">
        <v>90</v>
      </c>
      <c r="B10" s="25" t="s">
        <v>87</v>
      </c>
      <c r="C10" s="23" t="s">
        <v>91</v>
      </c>
      <c r="K10" s="232"/>
    </row>
    <row r="11" spans="1:11" x14ac:dyDescent="0.25">
      <c r="A11" s="132" t="s">
        <v>81</v>
      </c>
      <c r="B11" s="132">
        <v>323</v>
      </c>
      <c r="C11" s="131" t="s">
        <v>95</v>
      </c>
      <c r="D11" s="233">
        <v>291439.06</v>
      </c>
      <c r="E11" s="233">
        <v>350000</v>
      </c>
      <c r="F11" s="233">
        <v>150074</v>
      </c>
      <c r="G11" s="233">
        <v>350000</v>
      </c>
      <c r="H11" s="233">
        <v>161993.37</v>
      </c>
      <c r="I11" s="233">
        <f>H11/F11*100</f>
        <v>107.94232845129737</v>
      </c>
      <c r="J11" s="233">
        <f>H11/G11*100</f>
        <v>46.283819999999999</v>
      </c>
      <c r="K11" s="234">
        <v>11</v>
      </c>
    </row>
    <row r="12" spans="1:11" x14ac:dyDescent="0.25">
      <c r="A12" s="132" t="s">
        <v>98</v>
      </c>
      <c r="B12" s="132">
        <v>329</v>
      </c>
      <c r="C12" s="131" t="s">
        <v>96</v>
      </c>
      <c r="D12" s="233">
        <v>147535.39000000001</v>
      </c>
      <c r="E12" s="233">
        <v>450000</v>
      </c>
      <c r="F12" s="233">
        <v>232470</v>
      </c>
      <c r="G12" s="233">
        <v>450000</v>
      </c>
      <c r="H12" s="233">
        <v>55840.04</v>
      </c>
      <c r="I12" s="233">
        <f t="shared" ref="I12:I15" si="0">H12/F12*100</f>
        <v>24.020320901621712</v>
      </c>
      <c r="J12" s="233">
        <f t="shared" ref="J12:J15" si="1">H12/G12*100</f>
        <v>12.408897777777778</v>
      </c>
      <c r="K12" s="234">
        <v>11</v>
      </c>
    </row>
    <row r="13" spans="1:11" x14ac:dyDescent="0.25">
      <c r="A13" s="132" t="s">
        <v>804</v>
      </c>
      <c r="B13" s="132" t="s">
        <v>544</v>
      </c>
      <c r="C13" s="131" t="s">
        <v>545</v>
      </c>
      <c r="D13" s="233">
        <v>0</v>
      </c>
      <c r="E13" s="233">
        <v>200000</v>
      </c>
      <c r="F13" s="233">
        <v>0</v>
      </c>
      <c r="G13" s="233">
        <v>100000</v>
      </c>
      <c r="H13" s="233">
        <v>0</v>
      </c>
      <c r="I13" s="233">
        <v>0</v>
      </c>
      <c r="J13" s="233">
        <f t="shared" si="1"/>
        <v>0</v>
      </c>
      <c r="K13" s="234">
        <v>11</v>
      </c>
    </row>
    <row r="14" spans="1:11" x14ac:dyDescent="0.25">
      <c r="A14" s="132" t="s">
        <v>867</v>
      </c>
      <c r="B14" s="132" t="s">
        <v>305</v>
      </c>
      <c r="C14" s="131" t="s">
        <v>868</v>
      </c>
      <c r="D14" s="233">
        <v>0</v>
      </c>
      <c r="E14" s="233">
        <v>135000</v>
      </c>
      <c r="F14" s="233">
        <v>0</v>
      </c>
      <c r="G14" s="233">
        <v>35000</v>
      </c>
      <c r="H14" s="233">
        <v>0</v>
      </c>
      <c r="I14" s="233">
        <v>0</v>
      </c>
      <c r="J14" s="233">
        <f t="shared" si="1"/>
        <v>0</v>
      </c>
      <c r="K14" s="234">
        <v>51</v>
      </c>
    </row>
    <row r="15" spans="1:11" x14ac:dyDescent="0.25">
      <c r="A15" s="132" t="s">
        <v>88</v>
      </c>
      <c r="B15" s="132">
        <v>100101</v>
      </c>
      <c r="C15" s="131" t="s">
        <v>92</v>
      </c>
      <c r="D15" s="233">
        <f t="shared" ref="D15" si="2">+D11+D12+D13</f>
        <v>438974.45</v>
      </c>
      <c r="E15" s="233">
        <f>+E11+E12+E13+E14</f>
        <v>1135000</v>
      </c>
      <c r="F15" s="233">
        <f t="shared" ref="F15" si="3">+F11+F12+F13</f>
        <v>382544</v>
      </c>
      <c r="G15" s="233">
        <f>+G11+G12+G13+G14</f>
        <v>935000</v>
      </c>
      <c r="H15" s="233">
        <f>+H11+H12+H13+H14</f>
        <v>217833.41</v>
      </c>
      <c r="I15" s="233">
        <f t="shared" si="0"/>
        <v>56.943360763729146</v>
      </c>
      <c r="J15" s="233">
        <f t="shared" si="1"/>
        <v>23.29769090909091</v>
      </c>
      <c r="K15" s="234">
        <v>11</v>
      </c>
    </row>
    <row r="16" spans="1:11" s="35" customFormat="1" ht="12.75" x14ac:dyDescent="0.2">
      <c r="A16" s="24"/>
      <c r="B16" s="24"/>
      <c r="C16" s="23"/>
      <c r="D16" s="227"/>
      <c r="E16" s="227"/>
      <c r="F16" s="227"/>
      <c r="G16" s="227"/>
      <c r="H16" s="227"/>
      <c r="I16" s="227"/>
      <c r="J16" s="227"/>
      <c r="K16" s="232"/>
    </row>
    <row r="17" spans="1:11" x14ac:dyDescent="0.25">
      <c r="A17" s="34" t="s">
        <v>88</v>
      </c>
      <c r="B17" s="34">
        <v>100102</v>
      </c>
      <c r="C17" s="35" t="s">
        <v>93</v>
      </c>
      <c r="D17" s="226"/>
      <c r="E17" s="226"/>
      <c r="F17" s="226"/>
      <c r="G17" s="226"/>
      <c r="H17" s="226"/>
      <c r="I17" s="226"/>
      <c r="J17" s="226"/>
      <c r="K17" s="232"/>
    </row>
    <row r="18" spans="1:11" x14ac:dyDescent="0.25">
      <c r="A18" s="24" t="s">
        <v>90</v>
      </c>
      <c r="B18" s="25" t="s">
        <v>87</v>
      </c>
      <c r="C18" s="23" t="s">
        <v>91</v>
      </c>
      <c r="K18" s="232"/>
    </row>
    <row r="19" spans="1:11" x14ac:dyDescent="0.25">
      <c r="A19" s="132" t="s">
        <v>99</v>
      </c>
      <c r="B19" s="132">
        <v>322</v>
      </c>
      <c r="C19" s="131" t="s">
        <v>94</v>
      </c>
      <c r="D19" s="233">
        <v>117108.68</v>
      </c>
      <c r="E19" s="233">
        <v>150000</v>
      </c>
      <c r="F19" s="233">
        <v>73592.38</v>
      </c>
      <c r="G19" s="233">
        <v>150000</v>
      </c>
      <c r="H19" s="233">
        <v>158153.68</v>
      </c>
      <c r="I19" s="233">
        <f>H19/F19*100</f>
        <v>214.90496706316603</v>
      </c>
      <c r="J19" s="233">
        <f>H19/G19*100</f>
        <v>105.43578666666666</v>
      </c>
      <c r="K19" s="234">
        <v>11</v>
      </c>
    </row>
    <row r="20" spans="1:11" x14ac:dyDescent="0.25">
      <c r="A20" s="132" t="s">
        <v>100</v>
      </c>
      <c r="B20" s="132">
        <v>323</v>
      </c>
      <c r="C20" s="131" t="s">
        <v>95</v>
      </c>
      <c r="D20" s="233">
        <v>1530765.64</v>
      </c>
      <c r="E20" s="233">
        <v>1500000</v>
      </c>
      <c r="F20" s="233">
        <v>133095.31</v>
      </c>
      <c r="G20" s="233">
        <v>900000</v>
      </c>
      <c r="H20" s="233">
        <v>1420594.27</v>
      </c>
      <c r="I20" s="233">
        <f t="shared" ref="I20:I24" si="4">H20/F20*100</f>
        <v>1067.3511110196146</v>
      </c>
      <c r="J20" s="233">
        <f t="shared" ref="J20:J24" si="5">H20/G20*100</f>
        <v>157.84380777777778</v>
      </c>
      <c r="K20" s="234">
        <v>11</v>
      </c>
    </row>
    <row r="21" spans="1:11" x14ac:dyDescent="0.25">
      <c r="A21" s="132" t="s">
        <v>539</v>
      </c>
      <c r="B21" s="132" t="s">
        <v>125</v>
      </c>
      <c r="C21" s="131" t="s">
        <v>96</v>
      </c>
      <c r="D21" s="233">
        <v>64669.55</v>
      </c>
      <c r="E21" s="233">
        <v>150000</v>
      </c>
      <c r="F21" s="233">
        <v>45651.48</v>
      </c>
      <c r="G21" s="233">
        <v>100000</v>
      </c>
      <c r="H21" s="233">
        <v>65302.07</v>
      </c>
      <c r="I21" s="233">
        <f t="shared" si="4"/>
        <v>143.04480380482732</v>
      </c>
      <c r="J21" s="233">
        <f t="shared" si="5"/>
        <v>65.302070000000001</v>
      </c>
      <c r="K21" s="234">
        <v>11</v>
      </c>
    </row>
    <row r="22" spans="1:11" x14ac:dyDescent="0.25">
      <c r="A22" s="132" t="s">
        <v>540</v>
      </c>
      <c r="B22" s="132" t="s">
        <v>274</v>
      </c>
      <c r="C22" s="131" t="s">
        <v>303</v>
      </c>
      <c r="D22" s="233">
        <v>95452.95</v>
      </c>
      <c r="E22" s="233">
        <v>100000</v>
      </c>
      <c r="F22" s="233">
        <v>58550.83</v>
      </c>
      <c r="G22" s="233">
        <v>100000</v>
      </c>
      <c r="H22" s="233">
        <v>0</v>
      </c>
      <c r="I22" s="233">
        <f t="shared" si="4"/>
        <v>0</v>
      </c>
      <c r="J22" s="233">
        <f t="shared" si="5"/>
        <v>0</v>
      </c>
      <c r="K22" s="234">
        <v>11</v>
      </c>
    </row>
    <row r="23" spans="1:11" x14ac:dyDescent="0.25">
      <c r="A23" s="132" t="s">
        <v>869</v>
      </c>
      <c r="B23" s="132" t="s">
        <v>256</v>
      </c>
      <c r="C23" s="131" t="s">
        <v>257</v>
      </c>
      <c r="D23" s="233"/>
      <c r="E23" s="233">
        <v>41000</v>
      </c>
      <c r="F23" s="233"/>
      <c r="G23" s="233">
        <v>10000</v>
      </c>
      <c r="H23" s="233">
        <v>0</v>
      </c>
      <c r="I23" s="233">
        <v>0</v>
      </c>
      <c r="J23" s="233">
        <f t="shared" si="5"/>
        <v>0</v>
      </c>
      <c r="K23" s="235">
        <v>11</v>
      </c>
    </row>
    <row r="24" spans="1:11" s="2" customFormat="1" x14ac:dyDescent="0.25">
      <c r="A24" s="132" t="s">
        <v>88</v>
      </c>
      <c r="B24" s="132">
        <v>100102</v>
      </c>
      <c r="C24" s="131" t="s">
        <v>92</v>
      </c>
      <c r="D24" s="233">
        <f>+D19+D20+D21+D22</f>
        <v>1807996.8199999998</v>
      </c>
      <c r="E24" s="233">
        <f>+E19+E20+E21+E22+E23</f>
        <v>1941000</v>
      </c>
      <c r="F24" s="233">
        <f>+F19+F20+F21+F22</f>
        <v>310890</v>
      </c>
      <c r="G24" s="233">
        <f>+G19+G20+G21+G22+G23</f>
        <v>1260000</v>
      </c>
      <c r="H24" s="233">
        <f>+H19+H20+H21+H22+H23</f>
        <v>1644050.02</v>
      </c>
      <c r="I24" s="233">
        <f t="shared" si="4"/>
        <v>528.82048956222457</v>
      </c>
      <c r="J24" s="233">
        <f t="shared" si="5"/>
        <v>130.48016031746033</v>
      </c>
      <c r="K24" s="235">
        <v>11</v>
      </c>
    </row>
    <row r="25" spans="1:11" x14ac:dyDescent="0.25">
      <c r="K25" s="236"/>
    </row>
    <row r="26" spans="1:11" x14ac:dyDescent="0.25">
      <c r="A26" s="34" t="s">
        <v>88</v>
      </c>
      <c r="B26" s="34">
        <v>100103</v>
      </c>
      <c r="C26" s="35" t="s">
        <v>101</v>
      </c>
      <c r="D26" s="226"/>
      <c r="E26" s="226"/>
      <c r="F26" s="226"/>
      <c r="G26" s="226"/>
      <c r="H26" s="226"/>
      <c r="I26" s="226"/>
      <c r="J26" s="226"/>
      <c r="K26" s="237"/>
    </row>
    <row r="27" spans="1:11" x14ac:dyDescent="0.25">
      <c r="A27" s="24" t="s">
        <v>90</v>
      </c>
      <c r="B27" s="25" t="s">
        <v>87</v>
      </c>
      <c r="C27" s="23" t="s">
        <v>91</v>
      </c>
      <c r="K27" s="238"/>
    </row>
    <row r="28" spans="1:11" x14ac:dyDescent="0.25">
      <c r="A28" s="132" t="s">
        <v>102</v>
      </c>
      <c r="B28" s="132">
        <v>323</v>
      </c>
      <c r="C28" s="131" t="s">
        <v>95</v>
      </c>
      <c r="D28" s="233">
        <v>293313.62</v>
      </c>
      <c r="E28" s="233">
        <v>300000</v>
      </c>
      <c r="F28" s="233">
        <v>175458.24</v>
      </c>
      <c r="G28" s="233">
        <v>300000</v>
      </c>
      <c r="H28" s="233">
        <v>138726.32999999999</v>
      </c>
      <c r="I28" s="233">
        <f>H28/F28*100</f>
        <v>79.065155332687709</v>
      </c>
      <c r="J28" s="233">
        <f>H28/G28*100</f>
        <v>46.242109999999997</v>
      </c>
      <c r="K28" s="239">
        <v>11</v>
      </c>
    </row>
    <row r="29" spans="1:11" s="168" customFormat="1" ht="12.75" x14ac:dyDescent="0.2">
      <c r="A29" s="132" t="s">
        <v>103</v>
      </c>
      <c r="B29" s="132">
        <v>329</v>
      </c>
      <c r="C29" s="131" t="s">
        <v>96</v>
      </c>
      <c r="D29" s="233">
        <v>299989.61</v>
      </c>
      <c r="E29" s="233">
        <v>150000</v>
      </c>
      <c r="F29" s="233">
        <v>70136.91</v>
      </c>
      <c r="G29" s="233">
        <v>150000</v>
      </c>
      <c r="H29" s="233">
        <v>38583.279999999999</v>
      </c>
      <c r="I29" s="240">
        <f t="shared" ref="I29:I30" si="6">H29/F29*100</f>
        <v>55.011377033861343</v>
      </c>
      <c r="J29" s="240">
        <f t="shared" ref="J29:J30" si="7">H29/G29*100</f>
        <v>25.722186666666662</v>
      </c>
      <c r="K29" s="234">
        <v>11</v>
      </c>
    </row>
    <row r="30" spans="1:11" s="169" customFormat="1" ht="12.75" x14ac:dyDescent="0.2">
      <c r="A30" s="132" t="s">
        <v>88</v>
      </c>
      <c r="B30" s="132">
        <v>100103</v>
      </c>
      <c r="C30" s="131" t="s">
        <v>92</v>
      </c>
      <c r="D30" s="233">
        <f>+D28+D29</f>
        <v>593303.23</v>
      </c>
      <c r="E30" s="233">
        <f>+E28+E29</f>
        <v>450000</v>
      </c>
      <c r="F30" s="233">
        <v>245595.15</v>
      </c>
      <c r="G30" s="233">
        <f>+G28+G29</f>
        <v>450000</v>
      </c>
      <c r="H30" s="233">
        <f>+H28+H29</f>
        <v>177309.61</v>
      </c>
      <c r="I30" s="240">
        <f t="shared" si="6"/>
        <v>72.195892304876537</v>
      </c>
      <c r="J30" s="240">
        <f t="shared" si="7"/>
        <v>39.402135555555553</v>
      </c>
      <c r="K30" s="234">
        <v>11</v>
      </c>
    </row>
    <row r="31" spans="1:11" s="2" customFormat="1" x14ac:dyDescent="0.25">
      <c r="A31" s="134" t="s">
        <v>97</v>
      </c>
      <c r="B31" s="134" t="s">
        <v>9</v>
      </c>
      <c r="C31" s="128" t="s">
        <v>43</v>
      </c>
      <c r="D31" s="167" t="s">
        <v>728</v>
      </c>
      <c r="E31" s="167" t="s">
        <v>848</v>
      </c>
      <c r="F31" s="167" t="s">
        <v>864</v>
      </c>
      <c r="G31" s="167" t="s">
        <v>849</v>
      </c>
      <c r="H31" s="167" t="s">
        <v>855</v>
      </c>
      <c r="I31" s="192" t="s">
        <v>547</v>
      </c>
      <c r="J31" s="192" t="s">
        <v>547</v>
      </c>
      <c r="K31" s="230" t="s">
        <v>817</v>
      </c>
    </row>
    <row r="32" spans="1:11" x14ac:dyDescent="0.25">
      <c r="A32" s="134" t="s">
        <v>788</v>
      </c>
      <c r="B32" s="134" t="s">
        <v>789</v>
      </c>
      <c r="C32" s="128">
        <v>3</v>
      </c>
      <c r="D32" s="134" t="s">
        <v>800</v>
      </c>
      <c r="E32" s="134" t="s">
        <v>801</v>
      </c>
      <c r="F32" s="134" t="s">
        <v>802</v>
      </c>
      <c r="G32" s="134" t="s">
        <v>803</v>
      </c>
      <c r="H32" s="134" t="s">
        <v>866</v>
      </c>
      <c r="I32" s="193" t="s">
        <v>888</v>
      </c>
      <c r="J32" s="193" t="s">
        <v>889</v>
      </c>
      <c r="K32" s="231" t="s">
        <v>818</v>
      </c>
    </row>
    <row r="33" spans="1:11" x14ac:dyDescent="0.25">
      <c r="A33" s="34" t="s">
        <v>88</v>
      </c>
      <c r="B33" s="34">
        <v>100104</v>
      </c>
      <c r="C33" s="35" t="s">
        <v>104</v>
      </c>
      <c r="D33" s="226"/>
      <c r="E33" s="226"/>
      <c r="F33" s="226"/>
      <c r="G33" s="226"/>
      <c r="H33" s="226"/>
      <c r="I33" s="226"/>
      <c r="J33" s="226"/>
      <c r="K33" s="237"/>
    </row>
    <row r="34" spans="1:11" x14ac:dyDescent="0.25">
      <c r="A34" s="24" t="s">
        <v>90</v>
      </c>
      <c r="B34" s="25" t="s">
        <v>87</v>
      </c>
      <c r="C34" s="23" t="s">
        <v>91</v>
      </c>
      <c r="K34" s="237"/>
    </row>
    <row r="35" spans="1:11" x14ac:dyDescent="0.25">
      <c r="A35" s="132" t="s">
        <v>105</v>
      </c>
      <c r="B35" s="132">
        <v>381</v>
      </c>
      <c r="C35" s="131" t="s">
        <v>106</v>
      </c>
      <c r="D35" s="233">
        <v>22940</v>
      </c>
      <c r="E35" s="233">
        <v>23100</v>
      </c>
      <c r="F35" s="233">
        <v>0</v>
      </c>
      <c r="G35" s="233">
        <v>23100</v>
      </c>
      <c r="H35" s="233">
        <v>0</v>
      </c>
      <c r="I35" s="233">
        <v>0</v>
      </c>
      <c r="J35" s="233">
        <v>0</v>
      </c>
      <c r="K35" s="234">
        <v>11</v>
      </c>
    </row>
    <row r="36" spans="1:11" s="2" customFormat="1" x14ac:dyDescent="0.25">
      <c r="A36" s="132" t="s">
        <v>88</v>
      </c>
      <c r="B36" s="132">
        <v>100104</v>
      </c>
      <c r="C36" s="131" t="s">
        <v>92</v>
      </c>
      <c r="D36" s="233">
        <f>+D35</f>
        <v>22940</v>
      </c>
      <c r="E36" s="233">
        <f>+E35</f>
        <v>23100</v>
      </c>
      <c r="F36" s="233">
        <f>+F35</f>
        <v>0</v>
      </c>
      <c r="G36" s="233">
        <f>+G35</f>
        <v>23100</v>
      </c>
      <c r="H36" s="233">
        <f>+H35</f>
        <v>0</v>
      </c>
      <c r="I36" s="233">
        <v>0</v>
      </c>
      <c r="J36" s="233">
        <v>0</v>
      </c>
      <c r="K36" s="234">
        <v>11</v>
      </c>
    </row>
    <row r="37" spans="1:11" x14ac:dyDescent="0.25">
      <c r="K37" s="237"/>
    </row>
    <row r="38" spans="1:11" x14ac:dyDescent="0.25">
      <c r="A38" s="34" t="s">
        <v>88</v>
      </c>
      <c r="B38" s="34">
        <v>100105</v>
      </c>
      <c r="C38" s="35" t="s">
        <v>107</v>
      </c>
      <c r="D38" s="226"/>
      <c r="E38" s="226"/>
      <c r="F38" s="226"/>
      <c r="G38" s="226"/>
      <c r="H38" s="226"/>
      <c r="I38" s="226"/>
      <c r="J38" s="226"/>
      <c r="K38" s="237"/>
    </row>
    <row r="39" spans="1:11" x14ac:dyDescent="0.25">
      <c r="A39" s="24" t="s">
        <v>90</v>
      </c>
      <c r="B39" s="24" t="s">
        <v>108</v>
      </c>
      <c r="C39" s="23" t="s">
        <v>109</v>
      </c>
      <c r="K39" s="237"/>
    </row>
    <row r="40" spans="1:11" x14ac:dyDescent="0.25">
      <c r="A40" s="132" t="s">
        <v>110</v>
      </c>
      <c r="B40" s="132" t="s">
        <v>111</v>
      </c>
      <c r="C40" s="131" t="s">
        <v>112</v>
      </c>
      <c r="D40" s="233">
        <v>0</v>
      </c>
      <c r="E40" s="233">
        <v>30000</v>
      </c>
      <c r="F40" s="233">
        <v>0</v>
      </c>
      <c r="G40" s="233">
        <v>30000</v>
      </c>
      <c r="H40" s="233">
        <v>0</v>
      </c>
      <c r="I40" s="233">
        <v>0</v>
      </c>
      <c r="J40" s="233">
        <v>0</v>
      </c>
      <c r="K40" s="234">
        <v>11</v>
      </c>
    </row>
    <row r="41" spans="1:11" s="2" customFormat="1" x14ac:dyDescent="0.25">
      <c r="A41" s="132" t="s">
        <v>88</v>
      </c>
      <c r="B41" s="132" t="s">
        <v>113</v>
      </c>
      <c r="C41" s="131" t="s">
        <v>92</v>
      </c>
      <c r="D41" s="233">
        <f>+D40</f>
        <v>0</v>
      </c>
      <c r="E41" s="233">
        <f>+E40</f>
        <v>30000</v>
      </c>
      <c r="F41" s="233">
        <f>+F40</f>
        <v>0</v>
      </c>
      <c r="G41" s="233">
        <f>+G40</f>
        <v>30000</v>
      </c>
      <c r="H41" s="233">
        <f>+H40</f>
        <v>0</v>
      </c>
      <c r="I41" s="233">
        <v>0</v>
      </c>
      <c r="J41" s="233">
        <v>0</v>
      </c>
      <c r="K41" s="234">
        <v>11</v>
      </c>
    </row>
    <row r="42" spans="1:11" s="2" customFormat="1" ht="15.75" thickBot="1" x14ac:dyDescent="0.3">
      <c r="A42" s="24"/>
      <c r="B42" s="24"/>
      <c r="C42" s="23"/>
      <c r="D42" s="227"/>
      <c r="E42" s="227"/>
      <c r="F42" s="227"/>
      <c r="G42" s="227"/>
      <c r="H42" s="227"/>
      <c r="I42" s="227"/>
      <c r="J42" s="227"/>
      <c r="K42" s="228"/>
    </row>
    <row r="43" spans="1:11" x14ac:dyDescent="0.25">
      <c r="A43" s="37" t="s">
        <v>83</v>
      </c>
      <c r="B43" s="38" t="s">
        <v>85</v>
      </c>
      <c r="C43" s="39" t="s">
        <v>92</v>
      </c>
      <c r="D43" s="241">
        <f>+D15+D24+D30+D36+D41</f>
        <v>2863214.5</v>
      </c>
      <c r="E43" s="242">
        <f>+E15+E24+E30+E36+E41</f>
        <v>3579100</v>
      </c>
      <c r="F43" s="242">
        <f>+F15+F24+F30+F36+F41</f>
        <v>939029.15</v>
      </c>
      <c r="G43" s="241">
        <f>+G15+G24+G30+G36+G41</f>
        <v>2698100</v>
      </c>
      <c r="H43" s="243">
        <f>+H15+H24+H30+H36+H41</f>
        <v>2039193.04</v>
      </c>
      <c r="I43" s="242">
        <f>H43/F43*100</f>
        <v>217.15971650081363</v>
      </c>
      <c r="J43" s="244">
        <f>H43/G43*100</f>
        <v>75.5788532671139</v>
      </c>
      <c r="K43" s="229"/>
    </row>
    <row r="44" spans="1:11" x14ac:dyDescent="0.25">
      <c r="A44" s="40" t="s">
        <v>84</v>
      </c>
      <c r="B44" s="29" t="s">
        <v>114</v>
      </c>
      <c r="C44" s="30" t="s">
        <v>92</v>
      </c>
      <c r="D44" s="245">
        <f t="shared" ref="D44:H45" si="8">+D43</f>
        <v>2863214.5</v>
      </c>
      <c r="E44" s="246">
        <f t="shared" si="8"/>
        <v>3579100</v>
      </c>
      <c r="F44" s="246">
        <f t="shared" si="8"/>
        <v>939029.15</v>
      </c>
      <c r="G44" s="245">
        <f t="shared" si="8"/>
        <v>2698100</v>
      </c>
      <c r="H44" s="247">
        <f t="shared" si="8"/>
        <v>2039193.04</v>
      </c>
      <c r="I44" s="246">
        <f t="shared" ref="I44:I45" si="9">H44/F44*100</f>
        <v>217.15971650081363</v>
      </c>
      <c r="J44" s="248">
        <f t="shared" ref="J44:J45" si="10">H44/G44*100</f>
        <v>75.5788532671139</v>
      </c>
      <c r="K44" s="229"/>
    </row>
    <row r="45" spans="1:11" ht="15.75" thickBot="1" x14ac:dyDescent="0.3">
      <c r="A45" s="41" t="s">
        <v>80</v>
      </c>
      <c r="B45" s="32" t="s">
        <v>81</v>
      </c>
      <c r="C45" s="33" t="s">
        <v>92</v>
      </c>
      <c r="D45" s="249">
        <f t="shared" si="8"/>
        <v>2863214.5</v>
      </c>
      <c r="E45" s="250">
        <f t="shared" si="8"/>
        <v>3579100</v>
      </c>
      <c r="F45" s="250">
        <f t="shared" si="8"/>
        <v>939029.15</v>
      </c>
      <c r="G45" s="249">
        <f t="shared" si="8"/>
        <v>2698100</v>
      </c>
      <c r="H45" s="251">
        <f t="shared" si="8"/>
        <v>2039193.04</v>
      </c>
      <c r="I45" s="250">
        <f t="shared" si="9"/>
        <v>217.15971650081363</v>
      </c>
      <c r="J45" s="252">
        <f t="shared" si="10"/>
        <v>75.5788532671139</v>
      </c>
      <c r="K45" s="229"/>
    </row>
    <row r="50" spans="1:11" s="2" customFormat="1" x14ac:dyDescent="0.25">
      <c r="A50" s="24"/>
      <c r="B50" s="24"/>
      <c r="C50" s="23"/>
      <c r="D50" s="227"/>
      <c r="E50" s="227"/>
      <c r="F50" s="227"/>
      <c r="G50" s="227"/>
      <c r="H50" s="227"/>
      <c r="I50" s="227"/>
      <c r="J50" s="227"/>
      <c r="K50" s="228"/>
    </row>
    <row r="51" spans="1:11" s="2" customFormat="1" x14ac:dyDescent="0.25">
      <c r="A51" s="24"/>
      <c r="B51" s="24"/>
      <c r="C51" s="23"/>
      <c r="D51" s="227"/>
      <c r="E51" s="227"/>
      <c r="F51" s="227"/>
      <c r="G51" s="227"/>
      <c r="H51" s="227"/>
      <c r="I51" s="227"/>
      <c r="J51" s="227"/>
      <c r="K51" s="228"/>
    </row>
    <row r="52" spans="1:11" s="2" customFormat="1" x14ac:dyDescent="0.25">
      <c r="A52" s="34" t="s">
        <v>80</v>
      </c>
      <c r="B52" s="34" t="s">
        <v>98</v>
      </c>
      <c r="C52" s="35" t="s">
        <v>115</v>
      </c>
      <c r="D52" s="226"/>
      <c r="E52" s="226"/>
      <c r="F52" s="226"/>
      <c r="G52" s="226"/>
      <c r="H52" s="226"/>
      <c r="I52" s="226"/>
      <c r="J52" s="226"/>
      <c r="K52" s="229"/>
    </row>
    <row r="53" spans="1:11" s="2" customFormat="1" x14ac:dyDescent="0.25">
      <c r="A53" s="34" t="s">
        <v>84</v>
      </c>
      <c r="B53" s="34" t="s">
        <v>78</v>
      </c>
      <c r="C53" s="35" t="s">
        <v>115</v>
      </c>
      <c r="D53" s="226"/>
      <c r="E53" s="226"/>
      <c r="F53" s="226"/>
      <c r="G53" s="226"/>
      <c r="H53" s="226"/>
      <c r="I53" s="226"/>
      <c r="J53" s="226"/>
      <c r="K53" s="229"/>
    </row>
    <row r="54" spans="1:11" s="2" customFormat="1" ht="15.75" thickBot="1" x14ac:dyDescent="0.3">
      <c r="A54" s="34"/>
      <c r="B54" s="34"/>
      <c r="C54" s="35"/>
      <c r="D54" s="226"/>
      <c r="E54" s="226"/>
      <c r="F54" s="226"/>
      <c r="G54" s="226"/>
      <c r="H54" s="226"/>
      <c r="I54" s="226"/>
      <c r="J54" s="226"/>
      <c r="K54" s="229"/>
    </row>
    <row r="55" spans="1:11" s="1" customFormat="1" ht="15.75" thickBot="1" x14ac:dyDescent="0.3">
      <c r="A55" s="44" t="s">
        <v>83</v>
      </c>
      <c r="B55" s="45" t="s">
        <v>116</v>
      </c>
      <c r="C55" s="46" t="s">
        <v>117</v>
      </c>
      <c r="D55" s="262"/>
      <c r="E55" s="261"/>
      <c r="F55" s="226"/>
      <c r="G55" s="226"/>
      <c r="H55" s="226"/>
      <c r="I55" s="226"/>
      <c r="J55" s="226"/>
      <c r="K55" s="229"/>
    </row>
    <row r="56" spans="1:11" s="1" customFormat="1" x14ac:dyDescent="0.25">
      <c r="A56" s="34"/>
      <c r="B56" s="34"/>
      <c r="C56" s="35"/>
      <c r="D56" s="226"/>
      <c r="E56" s="226"/>
      <c r="F56" s="226"/>
      <c r="G56" s="226"/>
      <c r="H56" s="226"/>
      <c r="I56" s="226"/>
      <c r="J56" s="226"/>
      <c r="K56" s="229"/>
    </row>
    <row r="57" spans="1:11" s="2" customFormat="1" x14ac:dyDescent="0.25">
      <c r="A57" s="27" t="s">
        <v>97</v>
      </c>
      <c r="B57" s="27" t="s">
        <v>9</v>
      </c>
      <c r="C57" s="28" t="s">
        <v>43</v>
      </c>
      <c r="D57" s="167" t="s">
        <v>728</v>
      </c>
      <c r="E57" s="167" t="s">
        <v>848</v>
      </c>
      <c r="F57" s="167" t="s">
        <v>864</v>
      </c>
      <c r="G57" s="167" t="s">
        <v>849</v>
      </c>
      <c r="H57" s="167" t="s">
        <v>855</v>
      </c>
      <c r="I57" s="192" t="s">
        <v>547</v>
      </c>
      <c r="J57" s="192" t="s">
        <v>547</v>
      </c>
      <c r="K57" s="230" t="s">
        <v>817</v>
      </c>
    </row>
    <row r="58" spans="1:11" x14ac:dyDescent="0.25">
      <c r="A58" s="27" t="s">
        <v>788</v>
      </c>
      <c r="B58" s="27" t="s">
        <v>789</v>
      </c>
      <c r="C58" s="28">
        <v>3</v>
      </c>
      <c r="D58" s="134" t="s">
        <v>800</v>
      </c>
      <c r="E58" s="134" t="s">
        <v>801</v>
      </c>
      <c r="F58" s="134" t="s">
        <v>802</v>
      </c>
      <c r="G58" s="134" t="s">
        <v>803</v>
      </c>
      <c r="H58" s="134" t="s">
        <v>866</v>
      </c>
      <c r="I58" s="193" t="s">
        <v>888</v>
      </c>
      <c r="J58" s="193" t="s">
        <v>889</v>
      </c>
      <c r="K58" s="231" t="s">
        <v>818</v>
      </c>
    </row>
    <row r="59" spans="1:11" x14ac:dyDescent="0.25">
      <c r="A59" s="34" t="s">
        <v>88</v>
      </c>
      <c r="B59" s="34" t="s">
        <v>118</v>
      </c>
      <c r="C59" s="35" t="s">
        <v>119</v>
      </c>
      <c r="D59" s="226"/>
      <c r="E59" s="226"/>
      <c r="F59" s="226"/>
      <c r="G59" s="226"/>
      <c r="H59" s="226"/>
      <c r="I59" s="226"/>
      <c r="J59" s="226"/>
      <c r="K59" s="237"/>
    </row>
    <row r="60" spans="1:11" x14ac:dyDescent="0.25">
      <c r="A60" s="24" t="s">
        <v>90</v>
      </c>
      <c r="B60" s="24" t="s">
        <v>120</v>
      </c>
      <c r="C60" s="23" t="s">
        <v>121</v>
      </c>
      <c r="K60" s="237"/>
    </row>
    <row r="61" spans="1:11" x14ac:dyDescent="0.25">
      <c r="A61" s="132" t="s">
        <v>122</v>
      </c>
      <c r="B61" s="132" t="s">
        <v>123</v>
      </c>
      <c r="C61" s="131" t="s">
        <v>95</v>
      </c>
      <c r="D61" s="233">
        <v>27564.37</v>
      </c>
      <c r="E61" s="233">
        <v>200000</v>
      </c>
      <c r="F61" s="233">
        <v>59849</v>
      </c>
      <c r="G61" s="233">
        <v>200000</v>
      </c>
      <c r="H61" s="233">
        <v>35658.14</v>
      </c>
      <c r="I61" s="233">
        <f>H61/F61*100</f>
        <v>59.580176778225201</v>
      </c>
      <c r="J61" s="233">
        <f>H61/G61*100</f>
        <v>17.829069999999998</v>
      </c>
      <c r="K61" s="234">
        <v>11</v>
      </c>
    </row>
    <row r="62" spans="1:11" x14ac:dyDescent="0.25">
      <c r="A62" s="132" t="s">
        <v>124</v>
      </c>
      <c r="B62" s="132" t="s">
        <v>125</v>
      </c>
      <c r="C62" s="131" t="s">
        <v>96</v>
      </c>
      <c r="D62" s="233">
        <v>6281</v>
      </c>
      <c r="E62" s="233">
        <v>15000</v>
      </c>
      <c r="F62" s="233">
        <v>2708</v>
      </c>
      <c r="G62" s="233">
        <v>15000</v>
      </c>
      <c r="H62" s="233">
        <v>1135</v>
      </c>
      <c r="I62" s="233">
        <f t="shared" ref="I62:I63" si="11">H62/F62*100</f>
        <v>41.912850812407683</v>
      </c>
      <c r="J62" s="233">
        <f t="shared" ref="J62:J63" si="12">H62/G62*100</f>
        <v>7.5666666666666664</v>
      </c>
      <c r="K62" s="234">
        <v>11</v>
      </c>
    </row>
    <row r="63" spans="1:11" s="2" customFormat="1" x14ac:dyDescent="0.25">
      <c r="A63" s="132" t="s">
        <v>88</v>
      </c>
      <c r="B63" s="132" t="s">
        <v>118</v>
      </c>
      <c r="C63" s="131" t="s">
        <v>92</v>
      </c>
      <c r="D63" s="233">
        <f>+D61+D62</f>
        <v>33845.369999999995</v>
      </c>
      <c r="E63" s="233">
        <f>+E61+E62</f>
        <v>215000</v>
      </c>
      <c r="F63" s="233">
        <f>+F61+F62</f>
        <v>62557</v>
      </c>
      <c r="G63" s="233">
        <f>+G61+G62</f>
        <v>215000</v>
      </c>
      <c r="H63" s="233">
        <f>+H61+H62</f>
        <v>36793.14</v>
      </c>
      <c r="I63" s="233">
        <f t="shared" si="11"/>
        <v>58.81538436945506</v>
      </c>
      <c r="J63" s="233">
        <f t="shared" si="12"/>
        <v>17.113088372093024</v>
      </c>
      <c r="K63" s="234">
        <v>11</v>
      </c>
    </row>
    <row r="64" spans="1:11" x14ac:dyDescent="0.25">
      <c r="K64" s="237"/>
    </row>
    <row r="65" spans="1:11" x14ac:dyDescent="0.25">
      <c r="A65" s="34" t="s">
        <v>88</v>
      </c>
      <c r="B65" s="34" t="s">
        <v>127</v>
      </c>
      <c r="C65" s="35" t="s">
        <v>128</v>
      </c>
      <c r="D65" s="226"/>
      <c r="E65" s="226"/>
      <c r="F65" s="226"/>
      <c r="G65" s="226"/>
      <c r="H65" s="226"/>
      <c r="I65" s="226"/>
      <c r="J65" s="226"/>
      <c r="K65" s="237"/>
    </row>
    <row r="66" spans="1:11" x14ac:dyDescent="0.25">
      <c r="A66" s="24" t="s">
        <v>90</v>
      </c>
      <c r="B66" s="24" t="s">
        <v>87</v>
      </c>
      <c r="C66" s="23" t="s">
        <v>129</v>
      </c>
      <c r="K66" s="237"/>
    </row>
    <row r="67" spans="1:11" x14ac:dyDescent="0.25">
      <c r="A67" s="132" t="s">
        <v>130</v>
      </c>
      <c r="B67" s="132" t="s">
        <v>123</v>
      </c>
      <c r="C67" s="131" t="s">
        <v>95</v>
      </c>
      <c r="D67" s="233">
        <v>27862.5</v>
      </c>
      <c r="E67" s="233">
        <v>50000</v>
      </c>
      <c r="F67" s="233">
        <v>14475</v>
      </c>
      <c r="G67" s="233">
        <v>65000</v>
      </c>
      <c r="H67" s="233">
        <v>11375</v>
      </c>
      <c r="I67" s="233">
        <f>H67/F67*100</f>
        <v>78.583765112262526</v>
      </c>
      <c r="J67" s="233">
        <f>H67/G67*100</f>
        <v>17.5</v>
      </c>
      <c r="K67" s="234">
        <v>11</v>
      </c>
    </row>
    <row r="68" spans="1:11" s="2" customFormat="1" x14ac:dyDescent="0.25">
      <c r="A68" s="132" t="s">
        <v>88</v>
      </c>
      <c r="B68" s="132" t="s">
        <v>127</v>
      </c>
      <c r="C68" s="131" t="s">
        <v>92</v>
      </c>
      <c r="D68" s="233">
        <f>+D67</f>
        <v>27862.5</v>
      </c>
      <c r="E68" s="233">
        <f>+E67</f>
        <v>50000</v>
      </c>
      <c r="F68" s="233">
        <f>+F67</f>
        <v>14475</v>
      </c>
      <c r="G68" s="233">
        <f>+G67</f>
        <v>65000</v>
      </c>
      <c r="H68" s="233">
        <f>+H67</f>
        <v>11375</v>
      </c>
      <c r="I68" s="233">
        <f>H68/F68*100</f>
        <v>78.583765112262526</v>
      </c>
      <c r="J68" s="233">
        <f>H68/G68*100</f>
        <v>17.5</v>
      </c>
      <c r="K68" s="234">
        <v>11</v>
      </c>
    </row>
    <row r="69" spans="1:11" x14ac:dyDescent="0.25">
      <c r="K69" s="237"/>
    </row>
    <row r="70" spans="1:11" x14ac:dyDescent="0.25">
      <c r="A70" s="34" t="s">
        <v>88</v>
      </c>
      <c r="B70" s="34" t="s">
        <v>126</v>
      </c>
      <c r="C70" s="35" t="s">
        <v>131</v>
      </c>
      <c r="D70" s="226"/>
      <c r="E70" s="226"/>
      <c r="F70" s="226"/>
      <c r="G70" s="226"/>
      <c r="H70" s="226"/>
      <c r="I70" s="226"/>
      <c r="J70" s="226"/>
      <c r="K70" s="237"/>
    </row>
    <row r="71" spans="1:11" x14ac:dyDescent="0.25">
      <c r="A71" s="24" t="s">
        <v>90</v>
      </c>
      <c r="B71" s="24" t="s">
        <v>132</v>
      </c>
      <c r="C71" s="23" t="s">
        <v>133</v>
      </c>
      <c r="K71" s="237"/>
    </row>
    <row r="72" spans="1:11" x14ac:dyDescent="0.25">
      <c r="A72" s="132" t="s">
        <v>134</v>
      </c>
      <c r="B72" s="132" t="s">
        <v>123</v>
      </c>
      <c r="C72" s="131" t="s">
        <v>95</v>
      </c>
      <c r="D72" s="233">
        <v>11868.42</v>
      </c>
      <c r="E72" s="233">
        <v>100000</v>
      </c>
      <c r="F72" s="233">
        <v>3530.7</v>
      </c>
      <c r="G72" s="233">
        <v>100000</v>
      </c>
      <c r="H72" s="233">
        <v>7281.84</v>
      </c>
      <c r="I72" s="233">
        <f>H72/F72*100</f>
        <v>206.24352111479308</v>
      </c>
      <c r="J72" s="233">
        <f>H72/G72*100</f>
        <v>7.2818400000000008</v>
      </c>
      <c r="K72" s="234">
        <v>11</v>
      </c>
    </row>
    <row r="73" spans="1:11" x14ac:dyDescent="0.25">
      <c r="A73" s="132" t="s">
        <v>135</v>
      </c>
      <c r="B73" s="132" t="s">
        <v>125</v>
      </c>
      <c r="C73" s="131" t="s">
        <v>96</v>
      </c>
      <c r="D73" s="233">
        <v>588.45000000000005</v>
      </c>
      <c r="E73" s="233">
        <v>10000</v>
      </c>
      <c r="F73" s="233">
        <v>0</v>
      </c>
      <c r="G73" s="233">
        <v>10000</v>
      </c>
      <c r="H73" s="233">
        <v>0</v>
      </c>
      <c r="I73" s="233">
        <v>0</v>
      </c>
      <c r="J73" s="233">
        <f t="shared" ref="J73:J74" si="13">H73/G73*100</f>
        <v>0</v>
      </c>
      <c r="K73" s="234">
        <v>11</v>
      </c>
    </row>
    <row r="74" spans="1:11" s="2" customFormat="1" x14ac:dyDescent="0.25">
      <c r="A74" s="132" t="s">
        <v>88</v>
      </c>
      <c r="B74" s="132" t="s">
        <v>126</v>
      </c>
      <c r="C74" s="131" t="s">
        <v>92</v>
      </c>
      <c r="D74" s="233">
        <f>+D72+D73</f>
        <v>12456.87</v>
      </c>
      <c r="E74" s="233">
        <f>+E72+E73</f>
        <v>110000</v>
      </c>
      <c r="F74" s="233">
        <f>+F72+F73</f>
        <v>3530.7</v>
      </c>
      <c r="G74" s="233">
        <f>+G72+G73</f>
        <v>110000</v>
      </c>
      <c r="H74" s="233">
        <f>+H72+H73</f>
        <v>7281.84</v>
      </c>
      <c r="I74" s="233">
        <f>H74/F74*100</f>
        <v>206.24352111479308</v>
      </c>
      <c r="J74" s="233">
        <f t="shared" si="13"/>
        <v>6.6198545454545457</v>
      </c>
      <c r="K74" s="234">
        <v>11</v>
      </c>
    </row>
    <row r="75" spans="1:11" s="2" customFormat="1" ht="15.75" thickBot="1" x14ac:dyDescent="0.3">
      <c r="A75" s="24"/>
      <c r="B75" s="24"/>
      <c r="C75" s="23"/>
      <c r="D75" s="227"/>
      <c r="E75" s="227"/>
      <c r="F75" s="227"/>
      <c r="G75" s="227"/>
      <c r="H75" s="227"/>
      <c r="I75" s="227"/>
      <c r="J75" s="227"/>
      <c r="K75" s="228"/>
    </row>
    <row r="76" spans="1:11" s="2" customFormat="1" x14ac:dyDescent="0.25">
      <c r="A76" s="37" t="s">
        <v>83</v>
      </c>
      <c r="B76" s="38" t="s">
        <v>116</v>
      </c>
      <c r="C76" s="39" t="s">
        <v>92</v>
      </c>
      <c r="D76" s="241">
        <f>+D63+D68+D74</f>
        <v>74164.739999999991</v>
      </c>
      <c r="E76" s="242">
        <f>+E63+E68+E74</f>
        <v>375000</v>
      </c>
      <c r="F76" s="242">
        <f>+F63+F68+F74</f>
        <v>80562.7</v>
      </c>
      <c r="G76" s="242">
        <f>+G63+G68+G74</f>
        <v>390000</v>
      </c>
      <c r="H76" s="241">
        <f>+H63+H68+H74</f>
        <v>55449.979999999996</v>
      </c>
      <c r="I76" s="243">
        <f>H76/F76*100</f>
        <v>68.828353568090435</v>
      </c>
      <c r="J76" s="244">
        <f>H76/G76*100</f>
        <v>14.217943589743589</v>
      </c>
      <c r="K76" s="228"/>
    </row>
    <row r="77" spans="1:11" x14ac:dyDescent="0.25">
      <c r="A77" s="40" t="s">
        <v>84</v>
      </c>
      <c r="B77" s="29" t="s">
        <v>136</v>
      </c>
      <c r="C77" s="30" t="s">
        <v>92</v>
      </c>
      <c r="D77" s="245">
        <f t="shared" ref="D77:H78" si="14">+D76</f>
        <v>74164.739999999991</v>
      </c>
      <c r="E77" s="246">
        <f t="shared" si="14"/>
        <v>375000</v>
      </c>
      <c r="F77" s="246">
        <f t="shared" si="14"/>
        <v>80562.7</v>
      </c>
      <c r="G77" s="246">
        <f t="shared" si="14"/>
        <v>390000</v>
      </c>
      <c r="H77" s="245">
        <f t="shared" si="14"/>
        <v>55449.979999999996</v>
      </c>
      <c r="I77" s="247">
        <f t="shared" ref="I77:I78" si="15">H77/F77*100</f>
        <v>68.828353568090435</v>
      </c>
      <c r="J77" s="248">
        <f t="shared" ref="J77:J78" si="16">H77/G77*100</f>
        <v>14.217943589743589</v>
      </c>
    </row>
    <row r="78" spans="1:11" ht="15.75" thickBot="1" x14ac:dyDescent="0.3">
      <c r="A78" s="41" t="s">
        <v>80</v>
      </c>
      <c r="B78" s="32" t="s">
        <v>98</v>
      </c>
      <c r="C78" s="33" t="s">
        <v>92</v>
      </c>
      <c r="D78" s="249">
        <f t="shared" si="14"/>
        <v>74164.739999999991</v>
      </c>
      <c r="E78" s="250">
        <f t="shared" si="14"/>
        <v>375000</v>
      </c>
      <c r="F78" s="250">
        <f t="shared" si="14"/>
        <v>80562.7</v>
      </c>
      <c r="G78" s="250">
        <f t="shared" si="14"/>
        <v>390000</v>
      </c>
      <c r="H78" s="249">
        <f t="shared" si="14"/>
        <v>55449.979999999996</v>
      </c>
      <c r="I78" s="251">
        <f t="shared" si="15"/>
        <v>68.828353568090435</v>
      </c>
      <c r="J78" s="252">
        <f t="shared" si="16"/>
        <v>14.217943589743589</v>
      </c>
    </row>
    <row r="82" spans="1:11" s="2" customFormat="1" x14ac:dyDescent="0.25">
      <c r="A82" s="34" t="s">
        <v>80</v>
      </c>
      <c r="B82" s="34" t="s">
        <v>99</v>
      </c>
      <c r="C82" s="35" t="s">
        <v>137</v>
      </c>
      <c r="D82" s="226"/>
      <c r="E82" s="226"/>
      <c r="F82" s="226"/>
      <c r="G82" s="226"/>
      <c r="H82" s="226"/>
      <c r="I82" s="226"/>
      <c r="J82" s="226"/>
      <c r="K82" s="229"/>
    </row>
    <row r="83" spans="1:11" s="2" customFormat="1" x14ac:dyDescent="0.25">
      <c r="A83" s="34" t="s">
        <v>84</v>
      </c>
      <c r="B83" s="34" t="s">
        <v>138</v>
      </c>
      <c r="C83" s="35" t="s">
        <v>137</v>
      </c>
      <c r="D83" s="226"/>
      <c r="E83" s="226"/>
      <c r="F83" s="226"/>
      <c r="G83" s="226"/>
      <c r="H83" s="226"/>
      <c r="I83" s="226"/>
      <c r="J83" s="226"/>
      <c r="K83" s="229"/>
    </row>
    <row r="84" spans="1:11" s="2" customFormat="1" ht="15.75" thickBot="1" x14ac:dyDescent="0.3">
      <c r="A84" s="34"/>
      <c r="B84" s="34"/>
      <c r="C84" s="35"/>
      <c r="D84" s="226"/>
      <c r="E84" s="226"/>
      <c r="F84" s="226"/>
      <c r="G84" s="226"/>
      <c r="H84" s="226"/>
      <c r="I84" s="226"/>
      <c r="J84" s="226"/>
      <c r="K84" s="229"/>
    </row>
    <row r="85" spans="1:11" s="1" customFormat="1" ht="15.75" thickBot="1" x14ac:dyDescent="0.3">
      <c r="A85" s="44" t="s">
        <v>83</v>
      </c>
      <c r="B85" s="45" t="s">
        <v>139</v>
      </c>
      <c r="C85" s="46" t="s">
        <v>140</v>
      </c>
      <c r="D85" s="261"/>
      <c r="E85" s="226"/>
      <c r="F85" s="226"/>
      <c r="G85" s="226"/>
      <c r="H85" s="226"/>
      <c r="I85" s="226"/>
      <c r="J85" s="226"/>
      <c r="K85" s="229"/>
    </row>
    <row r="86" spans="1:11" s="1" customFormat="1" x14ac:dyDescent="0.25">
      <c r="A86" s="34"/>
      <c r="B86" s="34"/>
      <c r="C86" s="35"/>
      <c r="D86" s="226"/>
      <c r="E86" s="226"/>
      <c r="F86" s="226"/>
      <c r="G86" s="226"/>
      <c r="H86" s="226"/>
      <c r="I86" s="226"/>
      <c r="J86" s="226"/>
      <c r="K86" s="229"/>
    </row>
    <row r="87" spans="1:11" s="196" customFormat="1" ht="12" x14ac:dyDescent="0.2">
      <c r="A87" s="194" t="s">
        <v>97</v>
      </c>
      <c r="B87" s="194" t="s">
        <v>9</v>
      </c>
      <c r="C87" s="195" t="s">
        <v>43</v>
      </c>
      <c r="D87" s="167" t="s">
        <v>728</v>
      </c>
      <c r="E87" s="167" t="s">
        <v>848</v>
      </c>
      <c r="F87" s="167" t="s">
        <v>864</v>
      </c>
      <c r="G87" s="167" t="s">
        <v>849</v>
      </c>
      <c r="H87" s="167" t="s">
        <v>855</v>
      </c>
      <c r="I87" s="192" t="s">
        <v>547</v>
      </c>
      <c r="J87" s="192" t="s">
        <v>547</v>
      </c>
      <c r="K87" s="230" t="s">
        <v>817</v>
      </c>
    </row>
    <row r="88" spans="1:11" x14ac:dyDescent="0.25">
      <c r="A88" s="27" t="s">
        <v>788</v>
      </c>
      <c r="B88" s="27" t="s">
        <v>789</v>
      </c>
      <c r="C88" s="27" t="s">
        <v>790</v>
      </c>
      <c r="D88" s="134" t="s">
        <v>800</v>
      </c>
      <c r="E88" s="134" t="s">
        <v>801</v>
      </c>
      <c r="F88" s="134" t="s">
        <v>802</v>
      </c>
      <c r="G88" s="134" t="s">
        <v>803</v>
      </c>
      <c r="H88" s="134" t="s">
        <v>866</v>
      </c>
      <c r="I88" s="193" t="s">
        <v>888</v>
      </c>
      <c r="J88" s="193" t="s">
        <v>889</v>
      </c>
      <c r="K88" s="231" t="s">
        <v>818</v>
      </c>
    </row>
    <row r="89" spans="1:11" x14ac:dyDescent="0.25">
      <c r="A89" s="34" t="s">
        <v>141</v>
      </c>
      <c r="B89" s="34" t="s">
        <v>142</v>
      </c>
      <c r="C89" s="35" t="s">
        <v>143</v>
      </c>
      <c r="D89" s="226"/>
      <c r="E89" s="226"/>
      <c r="F89" s="226"/>
      <c r="G89" s="226"/>
      <c r="H89" s="226"/>
      <c r="I89" s="226"/>
      <c r="J89" s="226"/>
      <c r="K89" s="237"/>
    </row>
    <row r="90" spans="1:11" x14ac:dyDescent="0.25">
      <c r="A90" s="24" t="s">
        <v>90</v>
      </c>
      <c r="B90" s="24" t="s">
        <v>144</v>
      </c>
      <c r="C90" s="23" t="s">
        <v>145</v>
      </c>
      <c r="K90" s="237"/>
    </row>
    <row r="91" spans="1:11" x14ac:dyDescent="0.25">
      <c r="A91" s="132" t="s">
        <v>146</v>
      </c>
      <c r="B91" s="132" t="s">
        <v>123</v>
      </c>
      <c r="C91" s="131" t="s">
        <v>95</v>
      </c>
      <c r="D91" s="233">
        <v>9020.35</v>
      </c>
      <c r="E91" s="233">
        <v>30000</v>
      </c>
      <c r="F91" s="233">
        <v>1702.08</v>
      </c>
      <c r="G91" s="233">
        <v>30000</v>
      </c>
      <c r="H91" s="233">
        <v>12056</v>
      </c>
      <c r="I91" s="233">
        <f>H91/F91*100</f>
        <v>708.30983267531496</v>
      </c>
      <c r="J91" s="233">
        <f>H91/G91*100</f>
        <v>40.186666666666667</v>
      </c>
      <c r="K91" s="234">
        <v>72</v>
      </c>
    </row>
    <row r="92" spans="1:11" x14ac:dyDescent="0.25">
      <c r="A92" s="132" t="s">
        <v>806</v>
      </c>
      <c r="B92" s="132" t="s">
        <v>256</v>
      </c>
      <c r="C92" s="131" t="s">
        <v>257</v>
      </c>
      <c r="D92" s="233"/>
      <c r="E92" s="233">
        <v>70000</v>
      </c>
      <c r="F92" s="233">
        <v>68750</v>
      </c>
      <c r="G92" s="233">
        <v>70000</v>
      </c>
      <c r="H92" s="233">
        <v>0</v>
      </c>
      <c r="I92" s="233">
        <f t="shared" ref="I92:I94" si="17">H92/F92*100</f>
        <v>0</v>
      </c>
      <c r="J92" s="233">
        <f t="shared" ref="J92:J94" si="18">H92/G92*100</f>
        <v>0</v>
      </c>
      <c r="K92" s="234">
        <v>72</v>
      </c>
    </row>
    <row r="93" spans="1:11" s="2" customFormat="1" x14ac:dyDescent="0.25">
      <c r="A93" s="132" t="s">
        <v>870</v>
      </c>
      <c r="B93" s="132" t="s">
        <v>252</v>
      </c>
      <c r="C93" s="131" t="s">
        <v>94</v>
      </c>
      <c r="D93" s="233"/>
      <c r="E93" s="233">
        <v>10000</v>
      </c>
      <c r="F93" s="233"/>
      <c r="G93" s="233">
        <v>10000</v>
      </c>
      <c r="H93" s="233">
        <v>15147</v>
      </c>
      <c r="I93" s="233">
        <v>0</v>
      </c>
      <c r="J93" s="233">
        <f t="shared" si="18"/>
        <v>151.47</v>
      </c>
      <c r="K93" s="234"/>
    </row>
    <row r="94" spans="1:11" x14ac:dyDescent="0.25">
      <c r="A94" s="132" t="s">
        <v>141</v>
      </c>
      <c r="B94" s="132" t="s">
        <v>142</v>
      </c>
      <c r="C94" s="131" t="s">
        <v>92</v>
      </c>
      <c r="D94" s="233">
        <f t="shared" ref="D94" si="19">+D91+D92</f>
        <v>9020.35</v>
      </c>
      <c r="E94" s="233">
        <f>+E91+E92+E93</f>
        <v>110000</v>
      </c>
      <c r="F94" s="233">
        <f t="shared" ref="F94" si="20">+F91+F92</f>
        <v>70452.08</v>
      </c>
      <c r="G94" s="233">
        <f>+G91+G92+G93</f>
        <v>110000</v>
      </c>
      <c r="H94" s="233">
        <f>+H91+H92+H93</f>
        <v>27203</v>
      </c>
      <c r="I94" s="233">
        <f t="shared" si="17"/>
        <v>38.61206085043905</v>
      </c>
      <c r="J94" s="233">
        <f t="shared" si="18"/>
        <v>24.73</v>
      </c>
      <c r="K94" s="234">
        <v>72</v>
      </c>
    </row>
    <row r="95" spans="1:11" x14ac:dyDescent="0.25">
      <c r="K95" s="237"/>
    </row>
    <row r="96" spans="1:11" x14ac:dyDescent="0.25">
      <c r="A96" s="34" t="s">
        <v>88</v>
      </c>
      <c r="B96" s="34" t="s">
        <v>147</v>
      </c>
      <c r="C96" s="35" t="s">
        <v>148</v>
      </c>
      <c r="D96" s="226"/>
      <c r="E96" s="226"/>
      <c r="F96" s="226"/>
      <c r="G96" s="226"/>
      <c r="H96" s="226"/>
      <c r="I96" s="226"/>
      <c r="J96" s="226"/>
      <c r="K96" s="237"/>
    </row>
    <row r="97" spans="1:11" x14ac:dyDescent="0.25">
      <c r="A97" s="24" t="s">
        <v>90</v>
      </c>
      <c r="B97" s="24" t="s">
        <v>144</v>
      </c>
      <c r="C97" s="23" t="s">
        <v>145</v>
      </c>
      <c r="K97" s="237"/>
    </row>
    <row r="98" spans="1:11" s="2" customFormat="1" x14ac:dyDescent="0.25">
      <c r="A98" s="132" t="s">
        <v>149</v>
      </c>
      <c r="B98" s="132" t="s">
        <v>150</v>
      </c>
      <c r="C98" s="131" t="s">
        <v>151</v>
      </c>
      <c r="D98" s="233">
        <v>4811.78</v>
      </c>
      <c r="E98" s="233">
        <v>50000</v>
      </c>
      <c r="F98" s="233">
        <v>0</v>
      </c>
      <c r="G98" s="233">
        <v>50000</v>
      </c>
      <c r="H98" s="233">
        <v>1127.0899999999999</v>
      </c>
      <c r="I98" s="233">
        <v>0</v>
      </c>
      <c r="J98" s="233">
        <f t="shared" ref="J98:J99" si="21">H98/G98*100</f>
        <v>2.2541799999999999</v>
      </c>
      <c r="K98" s="234">
        <v>11</v>
      </c>
    </row>
    <row r="99" spans="1:11" x14ac:dyDescent="0.25">
      <c r="A99" s="132" t="s">
        <v>88</v>
      </c>
      <c r="B99" s="132" t="s">
        <v>147</v>
      </c>
      <c r="C99" s="131" t="s">
        <v>92</v>
      </c>
      <c r="D99" s="233">
        <f>+D98</f>
        <v>4811.78</v>
      </c>
      <c r="E99" s="233">
        <f>+E98</f>
        <v>50000</v>
      </c>
      <c r="F99" s="233">
        <f>+F98</f>
        <v>0</v>
      </c>
      <c r="G99" s="233">
        <f>+G98</f>
        <v>50000</v>
      </c>
      <c r="H99" s="233">
        <f>+H98</f>
        <v>1127.0899999999999</v>
      </c>
      <c r="I99" s="233">
        <v>0</v>
      </c>
      <c r="J99" s="233">
        <f t="shared" si="21"/>
        <v>2.2541799999999999</v>
      </c>
      <c r="K99" s="234">
        <v>11</v>
      </c>
    </row>
    <row r="100" spans="1:11" x14ac:dyDescent="0.25">
      <c r="K100" s="237"/>
    </row>
    <row r="101" spans="1:11" x14ac:dyDescent="0.25">
      <c r="A101" s="34" t="s">
        <v>88</v>
      </c>
      <c r="B101" s="34" t="s">
        <v>152</v>
      </c>
      <c r="C101" s="35" t="s">
        <v>153</v>
      </c>
      <c r="D101" s="226"/>
      <c r="E101" s="226"/>
      <c r="F101" s="226"/>
      <c r="G101" s="226"/>
      <c r="H101" s="226"/>
      <c r="I101" s="226"/>
      <c r="J101" s="226"/>
      <c r="K101" s="237"/>
    </row>
    <row r="102" spans="1:11" x14ac:dyDescent="0.25">
      <c r="A102" s="24" t="s">
        <v>90</v>
      </c>
      <c r="B102" s="24" t="s">
        <v>144</v>
      </c>
      <c r="C102" s="23" t="s">
        <v>145</v>
      </c>
      <c r="K102" s="237"/>
    </row>
    <row r="103" spans="1:11" s="2" customFormat="1" x14ac:dyDescent="0.25">
      <c r="A103" s="132" t="s">
        <v>154</v>
      </c>
      <c r="B103" s="132" t="s">
        <v>150</v>
      </c>
      <c r="C103" s="131" t="s">
        <v>151</v>
      </c>
      <c r="D103" s="233">
        <v>77900</v>
      </c>
      <c r="E103" s="233">
        <v>70000</v>
      </c>
      <c r="F103" s="233">
        <v>0</v>
      </c>
      <c r="G103" s="233">
        <v>100000</v>
      </c>
      <c r="H103" s="233">
        <v>0</v>
      </c>
      <c r="I103" s="233">
        <v>0</v>
      </c>
      <c r="J103" s="233">
        <f t="shared" ref="J103:J104" si="22">H103/G103*100</f>
        <v>0</v>
      </c>
      <c r="K103" s="234">
        <v>51</v>
      </c>
    </row>
    <row r="104" spans="1:11" x14ac:dyDescent="0.25">
      <c r="A104" s="132" t="s">
        <v>88</v>
      </c>
      <c r="B104" s="132" t="s">
        <v>152</v>
      </c>
      <c r="C104" s="131" t="s">
        <v>92</v>
      </c>
      <c r="D104" s="233">
        <f>+D103</f>
        <v>77900</v>
      </c>
      <c r="E104" s="233">
        <f>+E103</f>
        <v>70000</v>
      </c>
      <c r="F104" s="233">
        <f>+F103</f>
        <v>0</v>
      </c>
      <c r="G104" s="233">
        <f>+G103</f>
        <v>100000</v>
      </c>
      <c r="H104" s="233">
        <f>+H103</f>
        <v>0</v>
      </c>
      <c r="I104" s="233">
        <v>0</v>
      </c>
      <c r="J104" s="233">
        <f t="shared" si="22"/>
        <v>0</v>
      </c>
      <c r="K104" s="234">
        <v>51</v>
      </c>
    </row>
    <row r="106" spans="1:11" x14ac:dyDescent="0.25">
      <c r="A106" s="34" t="s">
        <v>88</v>
      </c>
      <c r="B106" s="34" t="s">
        <v>155</v>
      </c>
      <c r="C106" s="35" t="s">
        <v>156</v>
      </c>
      <c r="D106" s="226"/>
      <c r="E106" s="226"/>
      <c r="F106" s="226"/>
      <c r="G106" s="226"/>
      <c r="H106" s="226"/>
      <c r="I106" s="226"/>
      <c r="J106" s="226"/>
      <c r="K106" s="229"/>
    </row>
    <row r="107" spans="1:11" x14ac:dyDescent="0.25">
      <c r="A107" s="24" t="s">
        <v>90</v>
      </c>
      <c r="B107" s="24" t="s">
        <v>157</v>
      </c>
      <c r="C107" s="23" t="s">
        <v>158</v>
      </c>
    </row>
    <row r="108" spans="1:11" s="2" customFormat="1" x14ac:dyDescent="0.25">
      <c r="A108" s="132" t="s">
        <v>159</v>
      </c>
      <c r="B108" s="132" t="s">
        <v>150</v>
      </c>
      <c r="C108" s="131" t="s">
        <v>151</v>
      </c>
      <c r="D108" s="233">
        <v>1127.08</v>
      </c>
      <c r="E108" s="233">
        <v>5000</v>
      </c>
      <c r="F108" s="233">
        <v>0</v>
      </c>
      <c r="G108" s="233">
        <v>5000</v>
      </c>
      <c r="H108" s="233">
        <v>0</v>
      </c>
      <c r="I108" s="233">
        <v>0</v>
      </c>
      <c r="J108" s="233">
        <f t="shared" ref="J108:J109" si="23">H108/G108*100</f>
        <v>0</v>
      </c>
      <c r="K108" s="234">
        <v>11</v>
      </c>
    </row>
    <row r="109" spans="1:11" x14ac:dyDescent="0.25">
      <c r="A109" s="132" t="s">
        <v>88</v>
      </c>
      <c r="B109" s="132" t="s">
        <v>155</v>
      </c>
      <c r="C109" s="131" t="s">
        <v>92</v>
      </c>
      <c r="D109" s="233">
        <f>+D108</f>
        <v>1127.08</v>
      </c>
      <c r="E109" s="233">
        <f>+E108</f>
        <v>5000</v>
      </c>
      <c r="F109" s="233">
        <f>+F108</f>
        <v>0</v>
      </c>
      <c r="G109" s="233">
        <f>+G108</f>
        <v>5000</v>
      </c>
      <c r="H109" s="233">
        <f>+H108</f>
        <v>0</v>
      </c>
      <c r="I109" s="233">
        <v>0</v>
      </c>
      <c r="J109" s="233">
        <f t="shared" si="23"/>
        <v>0</v>
      </c>
      <c r="K109" s="234">
        <v>11</v>
      </c>
    </row>
    <row r="110" spans="1:11" x14ac:dyDescent="0.25">
      <c r="K110" s="237"/>
    </row>
    <row r="111" spans="1:11" x14ac:dyDescent="0.25">
      <c r="A111" s="34" t="s">
        <v>88</v>
      </c>
      <c r="B111" s="34" t="s">
        <v>160</v>
      </c>
      <c r="C111" s="35" t="s">
        <v>161</v>
      </c>
      <c r="D111" s="226"/>
      <c r="E111" s="226"/>
      <c r="F111" s="226"/>
      <c r="G111" s="226"/>
      <c r="H111" s="226"/>
      <c r="I111" s="226"/>
      <c r="J111" s="226"/>
      <c r="K111" s="237"/>
    </row>
    <row r="112" spans="1:11" s="1" customFormat="1" x14ac:dyDescent="0.25">
      <c r="A112" s="24" t="s">
        <v>90</v>
      </c>
      <c r="B112" s="24" t="s">
        <v>162</v>
      </c>
      <c r="C112" s="23" t="s">
        <v>163</v>
      </c>
      <c r="D112" s="227"/>
      <c r="E112" s="227"/>
      <c r="F112" s="227"/>
      <c r="G112" s="227"/>
      <c r="H112" s="227"/>
      <c r="I112" s="227"/>
      <c r="J112" s="227"/>
      <c r="K112" s="237"/>
    </row>
    <row r="113" spans="1:11" s="1" customFormat="1" x14ac:dyDescent="0.25">
      <c r="A113" s="132" t="s">
        <v>164</v>
      </c>
      <c r="B113" s="132" t="s">
        <v>150</v>
      </c>
      <c r="C113" s="131" t="s">
        <v>151</v>
      </c>
      <c r="D113" s="233">
        <v>75000</v>
      </c>
      <c r="E113" s="233">
        <v>250000</v>
      </c>
      <c r="F113" s="233">
        <v>100000</v>
      </c>
      <c r="G113" s="233">
        <v>250000</v>
      </c>
      <c r="H113" s="233">
        <v>84000</v>
      </c>
      <c r="I113" s="233">
        <f t="shared" ref="I113:I114" si="24">H113/F113*100</f>
        <v>84</v>
      </c>
      <c r="J113" s="233">
        <f t="shared" ref="J113:J114" si="25">H113/G113*100</f>
        <v>33.6</v>
      </c>
      <c r="K113" s="234">
        <v>11</v>
      </c>
    </row>
    <row r="114" spans="1:11" s="2" customFormat="1" x14ac:dyDescent="0.25">
      <c r="A114" s="132" t="s">
        <v>88</v>
      </c>
      <c r="B114" s="132" t="s">
        <v>160</v>
      </c>
      <c r="C114" s="131" t="s">
        <v>92</v>
      </c>
      <c r="D114" s="233">
        <f>+D113</f>
        <v>75000</v>
      </c>
      <c r="E114" s="233">
        <f>+E113</f>
        <v>250000</v>
      </c>
      <c r="F114" s="233">
        <f>+F113</f>
        <v>100000</v>
      </c>
      <c r="G114" s="233">
        <f>+G113</f>
        <v>250000</v>
      </c>
      <c r="H114" s="233">
        <f>+H113</f>
        <v>84000</v>
      </c>
      <c r="I114" s="233">
        <f t="shared" si="24"/>
        <v>84</v>
      </c>
      <c r="J114" s="233">
        <f t="shared" si="25"/>
        <v>33.6</v>
      </c>
      <c r="K114" s="234">
        <v>11</v>
      </c>
    </row>
    <row r="115" spans="1:11" x14ac:dyDescent="0.25">
      <c r="A115" s="27" t="s">
        <v>97</v>
      </c>
      <c r="B115" s="27" t="s">
        <v>9</v>
      </c>
      <c r="C115" s="28" t="s">
        <v>43</v>
      </c>
      <c r="D115" s="167" t="s">
        <v>728</v>
      </c>
      <c r="E115" s="167" t="s">
        <v>848</v>
      </c>
      <c r="F115" s="167" t="s">
        <v>864</v>
      </c>
      <c r="G115" s="167" t="s">
        <v>849</v>
      </c>
      <c r="H115" s="167" t="s">
        <v>855</v>
      </c>
      <c r="I115" s="192" t="s">
        <v>547</v>
      </c>
      <c r="J115" s="192" t="s">
        <v>547</v>
      </c>
      <c r="K115" s="230" t="s">
        <v>826</v>
      </c>
    </row>
    <row r="116" spans="1:11" x14ac:dyDescent="0.25">
      <c r="A116" s="27" t="s">
        <v>788</v>
      </c>
      <c r="B116" s="27" t="s">
        <v>789</v>
      </c>
      <c r="C116" s="27" t="s">
        <v>790</v>
      </c>
      <c r="D116" s="134" t="s">
        <v>800</v>
      </c>
      <c r="E116" s="134" t="s">
        <v>801</v>
      </c>
      <c r="F116" s="134" t="s">
        <v>802</v>
      </c>
      <c r="G116" s="134" t="s">
        <v>803</v>
      </c>
      <c r="H116" s="134" t="s">
        <v>866</v>
      </c>
      <c r="I116" s="193" t="s">
        <v>888</v>
      </c>
      <c r="J116" s="193" t="s">
        <v>889</v>
      </c>
      <c r="K116" s="231" t="s">
        <v>818</v>
      </c>
    </row>
    <row r="117" spans="1:11" x14ac:dyDescent="0.25">
      <c r="A117" s="34" t="s">
        <v>165</v>
      </c>
      <c r="B117" s="34" t="s">
        <v>166</v>
      </c>
      <c r="C117" s="35" t="s">
        <v>167</v>
      </c>
      <c r="D117" s="226"/>
      <c r="E117" s="226"/>
      <c r="F117" s="226"/>
      <c r="G117" s="226"/>
      <c r="H117" s="226"/>
      <c r="I117" s="226"/>
      <c r="J117" s="226"/>
      <c r="K117" s="237"/>
    </row>
    <row r="118" spans="1:11" x14ac:dyDescent="0.25">
      <c r="A118" s="24" t="s">
        <v>90</v>
      </c>
      <c r="B118" s="24" t="s">
        <v>168</v>
      </c>
      <c r="C118" s="23" t="s">
        <v>169</v>
      </c>
      <c r="K118" s="237"/>
    </row>
    <row r="119" spans="1:11" s="2" customFormat="1" x14ac:dyDescent="0.25">
      <c r="A119" s="132" t="s">
        <v>170</v>
      </c>
      <c r="B119" s="132" t="s">
        <v>171</v>
      </c>
      <c r="C119" s="131" t="s">
        <v>172</v>
      </c>
      <c r="D119" s="233">
        <v>26728</v>
      </c>
      <c r="E119" s="233">
        <v>50000</v>
      </c>
      <c r="F119" s="233">
        <v>13818.7</v>
      </c>
      <c r="G119" s="233">
        <v>50000</v>
      </c>
      <c r="H119" s="233">
        <v>17324.3</v>
      </c>
      <c r="I119" s="233">
        <f t="shared" ref="I119:I120" si="26">H119/F119*100</f>
        <v>125.36852236462184</v>
      </c>
      <c r="J119" s="233">
        <f t="shared" ref="J119:J120" si="27">H119/G119*100</f>
        <v>34.648599999999995</v>
      </c>
      <c r="K119" s="234">
        <v>11</v>
      </c>
    </row>
    <row r="120" spans="1:11" x14ac:dyDescent="0.25">
      <c r="A120" s="132" t="s">
        <v>88</v>
      </c>
      <c r="B120" s="132" t="s">
        <v>166</v>
      </c>
      <c r="C120" s="131" t="s">
        <v>92</v>
      </c>
      <c r="D120" s="233">
        <f>+D119</f>
        <v>26728</v>
      </c>
      <c r="E120" s="233">
        <f>+E119</f>
        <v>50000</v>
      </c>
      <c r="F120" s="233">
        <f>+F119</f>
        <v>13818.7</v>
      </c>
      <c r="G120" s="233">
        <f>+G119</f>
        <v>50000</v>
      </c>
      <c r="H120" s="233">
        <f>+H119</f>
        <v>17324.3</v>
      </c>
      <c r="I120" s="233">
        <f t="shared" si="26"/>
        <v>125.36852236462184</v>
      </c>
      <c r="J120" s="233">
        <f t="shared" si="27"/>
        <v>34.648599999999995</v>
      </c>
      <c r="K120" s="234">
        <v>11</v>
      </c>
    </row>
    <row r="121" spans="1:11" x14ac:dyDescent="0.25">
      <c r="K121" s="237"/>
    </row>
    <row r="122" spans="1:11" x14ac:dyDescent="0.25">
      <c r="A122" s="34" t="s">
        <v>88</v>
      </c>
      <c r="B122" s="34" t="s">
        <v>173</v>
      </c>
      <c r="C122" s="35" t="s">
        <v>174</v>
      </c>
      <c r="D122" s="226"/>
      <c r="E122" s="226"/>
      <c r="F122" s="226"/>
      <c r="G122" s="226"/>
      <c r="H122" s="226"/>
      <c r="I122" s="226"/>
      <c r="J122" s="226"/>
      <c r="K122" s="237"/>
    </row>
    <row r="123" spans="1:11" x14ac:dyDescent="0.25">
      <c r="A123" s="24" t="s">
        <v>90</v>
      </c>
      <c r="B123" s="24" t="s">
        <v>175</v>
      </c>
      <c r="C123" s="23" t="s">
        <v>176</v>
      </c>
      <c r="K123" s="237"/>
    </row>
    <row r="124" spans="1:11" s="2" customFormat="1" x14ac:dyDescent="0.25">
      <c r="A124" s="132" t="s">
        <v>177</v>
      </c>
      <c r="B124" s="132" t="s">
        <v>171</v>
      </c>
      <c r="C124" s="131" t="s">
        <v>172</v>
      </c>
      <c r="D124" s="233">
        <v>29311.33</v>
      </c>
      <c r="E124" s="233">
        <v>50000</v>
      </c>
      <c r="F124" s="233">
        <v>7986.7</v>
      </c>
      <c r="G124" s="233">
        <v>50000</v>
      </c>
      <c r="H124" s="233">
        <v>5641.72</v>
      </c>
      <c r="I124" s="233">
        <f t="shared" ref="I124:I125" si="28">H124/F124*100</f>
        <v>70.638937233150116</v>
      </c>
      <c r="J124" s="233">
        <f t="shared" ref="J124:J125" si="29">H124/G124*100</f>
        <v>11.283440000000001</v>
      </c>
      <c r="K124" s="234">
        <v>11</v>
      </c>
    </row>
    <row r="125" spans="1:11" x14ac:dyDescent="0.25">
      <c r="A125" s="132" t="s">
        <v>88</v>
      </c>
      <c r="B125" s="132" t="s">
        <v>173</v>
      </c>
      <c r="C125" s="131" t="s">
        <v>92</v>
      </c>
      <c r="D125" s="233">
        <f>+D124</f>
        <v>29311.33</v>
      </c>
      <c r="E125" s="233">
        <f>+E124</f>
        <v>50000</v>
      </c>
      <c r="F125" s="233">
        <f>+F124</f>
        <v>7986.7</v>
      </c>
      <c r="G125" s="233">
        <f>+G124</f>
        <v>50000</v>
      </c>
      <c r="H125" s="233">
        <f>+H124</f>
        <v>5641.72</v>
      </c>
      <c r="I125" s="233">
        <f t="shared" si="28"/>
        <v>70.638937233150116</v>
      </c>
      <c r="J125" s="233">
        <f t="shared" si="29"/>
        <v>11.283440000000001</v>
      </c>
      <c r="K125" s="234">
        <v>11</v>
      </c>
    </row>
    <row r="126" spans="1:11" x14ac:dyDescent="0.25">
      <c r="K126" s="237"/>
    </row>
    <row r="127" spans="1:11" x14ac:dyDescent="0.25">
      <c r="A127" s="34" t="s">
        <v>88</v>
      </c>
      <c r="B127" s="34" t="s">
        <v>179</v>
      </c>
      <c r="C127" s="35" t="s">
        <v>180</v>
      </c>
      <c r="D127" s="226"/>
      <c r="E127" s="226"/>
      <c r="F127" s="226"/>
      <c r="G127" s="226"/>
      <c r="H127" s="226"/>
      <c r="I127" s="226"/>
      <c r="J127" s="226"/>
      <c r="K127" s="237"/>
    </row>
    <row r="128" spans="1:11" x14ac:dyDescent="0.25">
      <c r="A128" s="24" t="s">
        <v>181</v>
      </c>
      <c r="B128" s="24" t="s">
        <v>182</v>
      </c>
      <c r="C128" s="23" t="s">
        <v>183</v>
      </c>
      <c r="K128" s="237"/>
    </row>
    <row r="129" spans="1:11" s="2" customFormat="1" x14ac:dyDescent="0.25">
      <c r="A129" s="132" t="s">
        <v>178</v>
      </c>
      <c r="B129" s="132" t="s">
        <v>150</v>
      </c>
      <c r="C129" s="131" t="s">
        <v>151</v>
      </c>
      <c r="D129" s="233">
        <v>237300.96</v>
      </c>
      <c r="E129" s="233">
        <v>200000</v>
      </c>
      <c r="F129" s="233">
        <v>0</v>
      </c>
      <c r="G129" s="233">
        <v>200000</v>
      </c>
      <c r="H129" s="233">
        <v>0</v>
      </c>
      <c r="I129" s="233">
        <v>0</v>
      </c>
      <c r="J129" s="233">
        <f t="shared" ref="J129:J130" si="30">H129/G129*100</f>
        <v>0</v>
      </c>
      <c r="K129" s="234">
        <v>11</v>
      </c>
    </row>
    <row r="130" spans="1:11" x14ac:dyDescent="0.25">
      <c r="A130" s="132" t="s">
        <v>88</v>
      </c>
      <c r="B130" s="132" t="s">
        <v>179</v>
      </c>
      <c r="C130" s="131" t="s">
        <v>92</v>
      </c>
      <c r="D130" s="233">
        <f>+D129</f>
        <v>237300.96</v>
      </c>
      <c r="E130" s="233">
        <f>+E129</f>
        <v>200000</v>
      </c>
      <c r="F130" s="233">
        <f>+F129</f>
        <v>0</v>
      </c>
      <c r="G130" s="233">
        <f>+G129</f>
        <v>200000</v>
      </c>
      <c r="H130" s="233">
        <f>+H129</f>
        <v>0</v>
      </c>
      <c r="I130" s="233">
        <v>0</v>
      </c>
      <c r="J130" s="233">
        <f t="shared" si="30"/>
        <v>0</v>
      </c>
      <c r="K130" s="234">
        <v>11</v>
      </c>
    </row>
    <row r="131" spans="1:11" x14ac:dyDescent="0.25">
      <c r="K131" s="237"/>
    </row>
    <row r="132" spans="1:11" x14ac:dyDescent="0.25">
      <c r="A132" s="34" t="s">
        <v>88</v>
      </c>
      <c r="B132" s="34" t="s">
        <v>184</v>
      </c>
      <c r="C132" s="35" t="s">
        <v>185</v>
      </c>
      <c r="D132" s="226"/>
      <c r="E132" s="226"/>
      <c r="F132" s="226"/>
      <c r="G132" s="226"/>
      <c r="H132" s="226"/>
      <c r="I132" s="226"/>
      <c r="J132" s="226"/>
      <c r="K132" s="237"/>
    </row>
    <row r="133" spans="1:11" x14ac:dyDescent="0.25">
      <c r="A133" s="24" t="s">
        <v>90</v>
      </c>
      <c r="B133" s="24" t="s">
        <v>186</v>
      </c>
      <c r="C133" s="23" t="s">
        <v>187</v>
      </c>
      <c r="K133" s="237"/>
    </row>
    <row r="134" spans="1:11" s="2" customFormat="1" x14ac:dyDescent="0.25">
      <c r="A134" s="132" t="s">
        <v>188</v>
      </c>
      <c r="B134" s="132" t="s">
        <v>150</v>
      </c>
      <c r="C134" s="131" t="s">
        <v>151</v>
      </c>
      <c r="D134" s="233">
        <v>28500</v>
      </c>
      <c r="E134" s="233">
        <v>75000</v>
      </c>
      <c r="F134" s="233">
        <v>0</v>
      </c>
      <c r="G134" s="233">
        <v>75000</v>
      </c>
      <c r="H134" s="233">
        <v>0</v>
      </c>
      <c r="I134" s="233">
        <v>0</v>
      </c>
      <c r="J134" s="233">
        <f t="shared" ref="J134:J135" si="31">H134/G134*100</f>
        <v>0</v>
      </c>
      <c r="K134" s="234">
        <v>11</v>
      </c>
    </row>
    <row r="135" spans="1:11" x14ac:dyDescent="0.25">
      <c r="A135" s="132" t="s">
        <v>88</v>
      </c>
      <c r="B135" s="132" t="s">
        <v>184</v>
      </c>
      <c r="C135" s="131" t="s">
        <v>92</v>
      </c>
      <c r="D135" s="233">
        <f>+D134</f>
        <v>28500</v>
      </c>
      <c r="E135" s="233">
        <f>+E134</f>
        <v>75000</v>
      </c>
      <c r="F135" s="233">
        <f>+F134</f>
        <v>0</v>
      </c>
      <c r="G135" s="233">
        <f>+G134</f>
        <v>75000</v>
      </c>
      <c r="H135" s="233">
        <f>+H134</f>
        <v>0</v>
      </c>
      <c r="I135" s="233">
        <v>0</v>
      </c>
      <c r="J135" s="233">
        <f t="shared" si="31"/>
        <v>0</v>
      </c>
      <c r="K135" s="234">
        <v>11</v>
      </c>
    </row>
    <row r="136" spans="1:11" x14ac:dyDescent="0.25">
      <c r="K136" s="237"/>
    </row>
    <row r="137" spans="1:11" x14ac:dyDescent="0.25">
      <c r="A137" s="34" t="s">
        <v>88</v>
      </c>
      <c r="B137" s="34" t="s">
        <v>189</v>
      </c>
      <c r="C137" s="35" t="s">
        <v>190</v>
      </c>
      <c r="D137" s="226"/>
      <c r="E137" s="226"/>
      <c r="F137" s="226"/>
      <c r="G137" s="226"/>
      <c r="H137" s="226"/>
      <c r="I137" s="226"/>
      <c r="J137" s="226"/>
      <c r="K137" s="237"/>
    </row>
    <row r="138" spans="1:11" x14ac:dyDescent="0.25">
      <c r="A138" s="24" t="s">
        <v>90</v>
      </c>
      <c r="B138" s="24" t="s">
        <v>191</v>
      </c>
      <c r="C138" s="23" t="s">
        <v>192</v>
      </c>
      <c r="K138" s="237"/>
    </row>
    <row r="139" spans="1:11" s="2" customFormat="1" x14ac:dyDescent="0.25">
      <c r="A139" s="132" t="s">
        <v>193</v>
      </c>
      <c r="B139" s="132" t="s">
        <v>150</v>
      </c>
      <c r="C139" s="131" t="s">
        <v>151</v>
      </c>
      <c r="D139" s="233">
        <v>25478.65</v>
      </c>
      <c r="E139" s="233">
        <v>40000</v>
      </c>
      <c r="F139" s="233">
        <v>15479.99</v>
      </c>
      <c r="G139" s="233">
        <v>40000</v>
      </c>
      <c r="H139" s="233">
        <v>20322.98</v>
      </c>
      <c r="I139" s="233">
        <f t="shared" ref="I139:I140" si="32">H139/F139*100</f>
        <v>131.28548532654091</v>
      </c>
      <c r="J139" s="233">
        <f t="shared" ref="J139:J140" si="33">H139/G139*100</f>
        <v>50.807449999999996</v>
      </c>
      <c r="K139" s="234">
        <v>11</v>
      </c>
    </row>
    <row r="140" spans="1:11" x14ac:dyDescent="0.25">
      <c r="A140" s="132" t="s">
        <v>88</v>
      </c>
      <c r="B140" s="132" t="s">
        <v>189</v>
      </c>
      <c r="C140" s="131" t="s">
        <v>92</v>
      </c>
      <c r="D140" s="233">
        <f>+D139</f>
        <v>25478.65</v>
      </c>
      <c r="E140" s="233">
        <f>+E139</f>
        <v>40000</v>
      </c>
      <c r="F140" s="233">
        <f>+F139</f>
        <v>15479.99</v>
      </c>
      <c r="G140" s="233">
        <f>+G139</f>
        <v>40000</v>
      </c>
      <c r="H140" s="233">
        <f>+H139</f>
        <v>20322.98</v>
      </c>
      <c r="I140" s="233">
        <f t="shared" si="32"/>
        <v>131.28548532654091</v>
      </c>
      <c r="J140" s="233">
        <f t="shared" si="33"/>
        <v>50.807449999999996</v>
      </c>
      <c r="K140" s="234">
        <v>11</v>
      </c>
    </row>
    <row r="141" spans="1:11" x14ac:dyDescent="0.25">
      <c r="K141" s="237"/>
    </row>
    <row r="142" spans="1:11" x14ac:dyDescent="0.25">
      <c r="A142" s="34" t="s">
        <v>88</v>
      </c>
      <c r="B142" s="34" t="s">
        <v>194</v>
      </c>
      <c r="C142" s="35" t="s">
        <v>195</v>
      </c>
      <c r="D142" s="226"/>
      <c r="E142" s="226"/>
      <c r="F142" s="226"/>
      <c r="G142" s="226"/>
      <c r="H142" s="226"/>
      <c r="I142" s="226"/>
      <c r="J142" s="226"/>
      <c r="K142" s="237"/>
    </row>
    <row r="143" spans="1:11" x14ac:dyDescent="0.25">
      <c r="A143" s="24" t="s">
        <v>90</v>
      </c>
      <c r="B143" s="24" t="s">
        <v>196</v>
      </c>
      <c r="C143" s="23" t="s">
        <v>197</v>
      </c>
      <c r="K143" s="237"/>
    </row>
    <row r="144" spans="1:11" s="1" customFormat="1" x14ac:dyDescent="0.25">
      <c r="A144" s="132" t="s">
        <v>198</v>
      </c>
      <c r="B144" s="132" t="s">
        <v>150</v>
      </c>
      <c r="C144" s="131" t="s">
        <v>151</v>
      </c>
      <c r="D144" s="233">
        <v>19000</v>
      </c>
      <c r="E144" s="233">
        <v>20000</v>
      </c>
      <c r="F144" s="233">
        <v>0</v>
      </c>
      <c r="G144" s="233">
        <v>20000</v>
      </c>
      <c r="H144" s="233">
        <v>3600</v>
      </c>
      <c r="I144" s="233">
        <v>0</v>
      </c>
      <c r="J144" s="233">
        <f t="shared" ref="J144:J145" si="34">H144/G144*100</f>
        <v>18</v>
      </c>
      <c r="K144" s="234">
        <v>11</v>
      </c>
    </row>
    <row r="145" spans="1:11" s="1" customFormat="1" x14ac:dyDescent="0.25">
      <c r="A145" s="132" t="s">
        <v>88</v>
      </c>
      <c r="B145" s="132" t="s">
        <v>194</v>
      </c>
      <c r="C145" s="131" t="s">
        <v>92</v>
      </c>
      <c r="D145" s="233">
        <f>+D144</f>
        <v>19000</v>
      </c>
      <c r="E145" s="233">
        <f>+E144</f>
        <v>20000</v>
      </c>
      <c r="F145" s="233">
        <f>+F144</f>
        <v>0</v>
      </c>
      <c r="G145" s="233">
        <f>+G144</f>
        <v>20000</v>
      </c>
      <c r="H145" s="233">
        <f>+H144</f>
        <v>3600</v>
      </c>
      <c r="I145" s="233">
        <v>0</v>
      </c>
      <c r="J145" s="233">
        <f t="shared" si="34"/>
        <v>18</v>
      </c>
      <c r="K145" s="234">
        <v>11</v>
      </c>
    </row>
    <row r="146" spans="1:11" s="2" customFormat="1" x14ac:dyDescent="0.25">
      <c r="A146" s="24"/>
      <c r="B146" s="24"/>
      <c r="C146" s="23"/>
      <c r="D146" s="227"/>
      <c r="E146" s="227"/>
      <c r="F146" s="227"/>
      <c r="G146" s="227"/>
      <c r="H146" s="227"/>
      <c r="I146" s="227"/>
      <c r="J146" s="227"/>
      <c r="K146" s="228"/>
    </row>
    <row r="147" spans="1:11" x14ac:dyDescent="0.25">
      <c r="A147" s="27" t="s">
        <v>97</v>
      </c>
      <c r="B147" s="27" t="s">
        <v>9</v>
      </c>
      <c r="C147" s="28" t="s">
        <v>43</v>
      </c>
      <c r="D147" s="167" t="s">
        <v>728</v>
      </c>
      <c r="E147" s="167" t="s">
        <v>848</v>
      </c>
      <c r="F147" s="167" t="s">
        <v>864</v>
      </c>
      <c r="G147" s="167" t="s">
        <v>849</v>
      </c>
      <c r="H147" s="167" t="s">
        <v>855</v>
      </c>
      <c r="I147" s="192" t="s">
        <v>547</v>
      </c>
      <c r="J147" s="192" t="s">
        <v>547</v>
      </c>
      <c r="K147" s="230" t="s">
        <v>817</v>
      </c>
    </row>
    <row r="148" spans="1:11" x14ac:dyDescent="0.25">
      <c r="A148" s="27" t="s">
        <v>788</v>
      </c>
      <c r="B148" s="27" t="s">
        <v>789</v>
      </c>
      <c r="C148" s="27" t="s">
        <v>790</v>
      </c>
      <c r="D148" s="134" t="s">
        <v>800</v>
      </c>
      <c r="E148" s="134" t="s">
        <v>801</v>
      </c>
      <c r="F148" s="134" t="s">
        <v>802</v>
      </c>
      <c r="G148" s="134" t="s">
        <v>803</v>
      </c>
      <c r="H148" s="134" t="s">
        <v>866</v>
      </c>
      <c r="I148" s="193" t="s">
        <v>888</v>
      </c>
      <c r="J148" s="193" t="s">
        <v>889</v>
      </c>
      <c r="K148" s="231" t="s">
        <v>818</v>
      </c>
    </row>
    <row r="149" spans="1:11" x14ac:dyDescent="0.25">
      <c r="A149" s="34" t="s">
        <v>165</v>
      </c>
      <c r="B149" s="34" t="s">
        <v>199</v>
      </c>
      <c r="C149" s="35" t="s">
        <v>200</v>
      </c>
      <c r="D149" s="226"/>
      <c r="E149" s="226"/>
      <c r="F149" s="226"/>
      <c r="G149" s="226"/>
      <c r="H149" s="226"/>
      <c r="I149" s="226"/>
      <c r="J149" s="226"/>
      <c r="K149" s="237"/>
    </row>
    <row r="150" spans="1:11" x14ac:dyDescent="0.25">
      <c r="A150" s="24" t="s">
        <v>90</v>
      </c>
      <c r="B150" s="24" t="s">
        <v>157</v>
      </c>
      <c r="C150" s="23" t="s">
        <v>158</v>
      </c>
      <c r="K150" s="237"/>
    </row>
    <row r="151" spans="1:11" s="2" customFormat="1" x14ac:dyDescent="0.25">
      <c r="A151" s="132" t="s">
        <v>201</v>
      </c>
      <c r="B151" s="132" t="s">
        <v>202</v>
      </c>
      <c r="C151" s="131" t="s">
        <v>106</v>
      </c>
      <c r="D151" s="233">
        <v>60000</v>
      </c>
      <c r="E151" s="233">
        <v>60000</v>
      </c>
      <c r="F151" s="233">
        <v>30000</v>
      </c>
      <c r="G151" s="233">
        <v>60000</v>
      </c>
      <c r="H151" s="233">
        <v>40622.5</v>
      </c>
      <c r="I151" s="233">
        <f t="shared" ref="I151:I152" si="35">H151/F151*100</f>
        <v>135.40833333333333</v>
      </c>
      <c r="J151" s="233">
        <f t="shared" ref="J151:J152" si="36">H151/G151*100</f>
        <v>67.704166666666666</v>
      </c>
      <c r="K151" s="234">
        <v>11</v>
      </c>
    </row>
    <row r="152" spans="1:11" x14ac:dyDescent="0.25">
      <c r="A152" s="132" t="s">
        <v>88</v>
      </c>
      <c r="B152" s="132" t="s">
        <v>199</v>
      </c>
      <c r="C152" s="131" t="s">
        <v>92</v>
      </c>
      <c r="D152" s="233">
        <f>+D151</f>
        <v>60000</v>
      </c>
      <c r="E152" s="233">
        <f>+E151</f>
        <v>60000</v>
      </c>
      <c r="F152" s="233">
        <f>+F151</f>
        <v>30000</v>
      </c>
      <c r="G152" s="233">
        <f>+G151</f>
        <v>60000</v>
      </c>
      <c r="H152" s="233">
        <f>+H151</f>
        <v>40622.5</v>
      </c>
      <c r="I152" s="233">
        <f t="shared" si="35"/>
        <v>135.40833333333333</v>
      </c>
      <c r="J152" s="233">
        <f t="shared" si="36"/>
        <v>67.704166666666666</v>
      </c>
      <c r="K152" s="234">
        <v>11</v>
      </c>
    </row>
    <row r="153" spans="1:11" x14ac:dyDescent="0.25">
      <c r="K153" s="237"/>
    </row>
    <row r="154" spans="1:11" x14ac:dyDescent="0.25">
      <c r="A154" s="34" t="s">
        <v>88</v>
      </c>
      <c r="B154" s="34" t="s">
        <v>203</v>
      </c>
      <c r="C154" s="35" t="s">
        <v>204</v>
      </c>
      <c r="D154" s="226"/>
      <c r="E154" s="226"/>
      <c r="F154" s="226"/>
      <c r="G154" s="226"/>
      <c r="H154" s="226"/>
      <c r="I154" s="226"/>
      <c r="J154" s="226"/>
      <c r="K154" s="237"/>
    </row>
    <row r="155" spans="1:11" x14ac:dyDescent="0.25">
      <c r="A155" s="24" t="s">
        <v>205</v>
      </c>
      <c r="B155" s="24" t="s">
        <v>157</v>
      </c>
      <c r="C155" s="23" t="s">
        <v>158</v>
      </c>
      <c r="K155" s="237"/>
    </row>
    <row r="156" spans="1:11" s="2" customFormat="1" x14ac:dyDescent="0.25">
      <c r="A156" s="132" t="s">
        <v>206</v>
      </c>
      <c r="B156" s="132" t="s">
        <v>202</v>
      </c>
      <c r="C156" s="131" t="s">
        <v>106</v>
      </c>
      <c r="D156" s="233">
        <v>98151.24</v>
      </c>
      <c r="E156" s="233">
        <v>100000</v>
      </c>
      <c r="F156" s="233">
        <v>53537.04</v>
      </c>
      <c r="G156" s="233">
        <v>100000</v>
      </c>
      <c r="H156" s="233">
        <v>53495.47</v>
      </c>
      <c r="I156" s="233">
        <f t="shared" ref="I156:I157" si="37">H156/F156*100</f>
        <v>99.922352823391066</v>
      </c>
      <c r="J156" s="233">
        <f t="shared" ref="J156:J157" si="38">H156/G156*100</f>
        <v>53.495469999999997</v>
      </c>
      <c r="K156" s="234">
        <v>11</v>
      </c>
    </row>
    <row r="157" spans="1:11" x14ac:dyDescent="0.25">
      <c r="A157" s="132" t="s">
        <v>88</v>
      </c>
      <c r="B157" s="132" t="s">
        <v>203</v>
      </c>
      <c r="C157" s="131" t="s">
        <v>92</v>
      </c>
      <c r="D157" s="233">
        <f>+D156</f>
        <v>98151.24</v>
      </c>
      <c r="E157" s="233">
        <f>+E156</f>
        <v>100000</v>
      </c>
      <c r="F157" s="233">
        <f>+F156</f>
        <v>53537.04</v>
      </c>
      <c r="G157" s="233">
        <f>+G156</f>
        <v>100000</v>
      </c>
      <c r="H157" s="233">
        <f>+H156</f>
        <v>53495.47</v>
      </c>
      <c r="I157" s="233">
        <f t="shared" si="37"/>
        <v>99.922352823391066</v>
      </c>
      <c r="J157" s="233">
        <f t="shared" si="38"/>
        <v>53.495469999999997</v>
      </c>
      <c r="K157" s="234">
        <v>11</v>
      </c>
    </row>
    <row r="158" spans="1:11" x14ac:dyDescent="0.25">
      <c r="K158" s="237"/>
    </row>
    <row r="159" spans="1:11" x14ac:dyDescent="0.25">
      <c r="A159" s="34" t="s">
        <v>88</v>
      </c>
      <c r="B159" s="34" t="s">
        <v>207</v>
      </c>
      <c r="C159" s="35" t="s">
        <v>208</v>
      </c>
      <c r="D159" s="226"/>
      <c r="E159" s="226"/>
      <c r="F159" s="226"/>
      <c r="G159" s="226"/>
      <c r="H159" s="226"/>
      <c r="I159" s="226"/>
      <c r="J159" s="226"/>
      <c r="K159" s="237"/>
    </row>
    <row r="160" spans="1:11" x14ac:dyDescent="0.25">
      <c r="A160" s="24" t="s">
        <v>90</v>
      </c>
      <c r="B160" s="24" t="s">
        <v>157</v>
      </c>
      <c r="C160" s="23" t="s">
        <v>158</v>
      </c>
      <c r="K160" s="237"/>
    </row>
    <row r="161" spans="1:11" x14ac:dyDescent="0.25">
      <c r="A161" s="132" t="s">
        <v>209</v>
      </c>
      <c r="B161" s="132" t="s">
        <v>210</v>
      </c>
      <c r="C161" s="131" t="s">
        <v>211</v>
      </c>
      <c r="D161" s="233">
        <v>545584.43999999994</v>
      </c>
      <c r="E161" s="233">
        <v>200000</v>
      </c>
      <c r="F161" s="233">
        <v>80650.350000000006</v>
      </c>
      <c r="G161" s="233">
        <v>200000</v>
      </c>
      <c r="H161" s="233">
        <v>0</v>
      </c>
      <c r="I161" s="233">
        <f t="shared" ref="I161:I165" si="39">H161/F161*100</f>
        <v>0</v>
      </c>
      <c r="J161" s="233">
        <f t="shared" ref="J161:J165" si="40">H161/G161*100</f>
        <v>0</v>
      </c>
      <c r="K161" s="234">
        <v>51</v>
      </c>
    </row>
    <row r="162" spans="1:11" x14ac:dyDescent="0.25">
      <c r="A162" s="132" t="s">
        <v>212</v>
      </c>
      <c r="B162" s="132" t="s">
        <v>213</v>
      </c>
      <c r="C162" s="131" t="s">
        <v>214</v>
      </c>
      <c r="D162" s="233">
        <v>73591.73</v>
      </c>
      <c r="E162" s="233">
        <v>35000</v>
      </c>
      <c r="F162" s="233">
        <v>13098.26</v>
      </c>
      <c r="G162" s="233">
        <v>35000</v>
      </c>
      <c r="H162" s="233">
        <v>0</v>
      </c>
      <c r="I162" s="233">
        <f t="shared" si="39"/>
        <v>0</v>
      </c>
      <c r="J162" s="233">
        <f t="shared" si="40"/>
        <v>0</v>
      </c>
      <c r="K162" s="234">
        <v>51</v>
      </c>
    </row>
    <row r="163" spans="1:11" x14ac:dyDescent="0.25">
      <c r="A163" s="132" t="s">
        <v>215</v>
      </c>
      <c r="B163" s="132" t="s">
        <v>216</v>
      </c>
      <c r="C163" s="131" t="s">
        <v>217</v>
      </c>
      <c r="D163" s="233">
        <v>28719</v>
      </c>
      <c r="E163" s="233">
        <v>10000</v>
      </c>
      <c r="F163" s="233">
        <v>4372.16</v>
      </c>
      <c r="G163" s="233">
        <v>10000</v>
      </c>
      <c r="H163" s="233">
        <v>0</v>
      </c>
      <c r="I163" s="233">
        <f t="shared" si="39"/>
        <v>0</v>
      </c>
      <c r="J163" s="233">
        <f t="shared" si="40"/>
        <v>0</v>
      </c>
      <c r="K163" s="234">
        <v>51</v>
      </c>
    </row>
    <row r="164" spans="1:11" s="2" customFormat="1" x14ac:dyDescent="0.25">
      <c r="A164" s="132" t="s">
        <v>749</v>
      </c>
      <c r="B164" s="132" t="s">
        <v>247</v>
      </c>
      <c r="C164" s="131" t="s">
        <v>248</v>
      </c>
      <c r="D164" s="233">
        <v>12500</v>
      </c>
      <c r="E164" s="233">
        <v>0</v>
      </c>
      <c r="F164" s="233">
        <v>0</v>
      </c>
      <c r="G164" s="233">
        <v>0</v>
      </c>
      <c r="H164" s="233">
        <v>0</v>
      </c>
      <c r="I164" s="233">
        <v>0</v>
      </c>
      <c r="J164" s="233">
        <v>0</v>
      </c>
      <c r="K164" s="234">
        <v>51</v>
      </c>
    </row>
    <row r="165" spans="1:11" x14ac:dyDescent="0.25">
      <c r="A165" s="132" t="s">
        <v>88</v>
      </c>
      <c r="B165" s="132" t="s">
        <v>207</v>
      </c>
      <c r="C165" s="131" t="s">
        <v>92</v>
      </c>
      <c r="D165" s="233">
        <f>SUM(D161:D164)</f>
        <v>660395.16999999993</v>
      </c>
      <c r="E165" s="233">
        <f>SUM(E161:E164)</f>
        <v>245000</v>
      </c>
      <c r="F165" s="233">
        <f>SUM(F161:F164)</f>
        <v>98120.77</v>
      </c>
      <c r="G165" s="233">
        <f>SUM(G161:G164)</f>
        <v>245000</v>
      </c>
      <c r="H165" s="233">
        <f>SUM(H161:H164)</f>
        <v>0</v>
      </c>
      <c r="I165" s="233">
        <f t="shared" si="39"/>
        <v>0</v>
      </c>
      <c r="J165" s="233">
        <f t="shared" si="40"/>
        <v>0</v>
      </c>
      <c r="K165" s="234">
        <v>51</v>
      </c>
    </row>
    <row r="166" spans="1:11" x14ac:dyDescent="0.25">
      <c r="K166" s="237"/>
    </row>
    <row r="167" spans="1:11" x14ac:dyDescent="0.25">
      <c r="A167" s="34" t="s">
        <v>88</v>
      </c>
      <c r="B167" s="34" t="s">
        <v>218</v>
      </c>
      <c r="C167" s="35" t="s">
        <v>219</v>
      </c>
      <c r="D167" s="226"/>
      <c r="E167" s="226"/>
      <c r="F167" s="226"/>
      <c r="G167" s="226"/>
      <c r="H167" s="226"/>
      <c r="I167" s="226"/>
      <c r="J167" s="226"/>
      <c r="K167" s="237"/>
    </row>
    <row r="168" spans="1:11" x14ac:dyDescent="0.25">
      <c r="A168" s="24" t="s">
        <v>90</v>
      </c>
      <c r="B168" s="24" t="s">
        <v>175</v>
      </c>
      <c r="C168" s="23" t="s">
        <v>176</v>
      </c>
      <c r="K168" s="237"/>
    </row>
    <row r="169" spans="1:11" x14ac:dyDescent="0.25">
      <c r="A169" s="132" t="s">
        <v>220</v>
      </c>
      <c r="B169" s="132" t="s">
        <v>150</v>
      </c>
      <c r="C169" s="131" t="s">
        <v>151</v>
      </c>
      <c r="D169" s="233">
        <v>44000</v>
      </c>
      <c r="E169" s="233">
        <v>64000</v>
      </c>
      <c r="F169" s="233">
        <v>0</v>
      </c>
      <c r="G169" s="233">
        <v>70000</v>
      </c>
      <c r="H169" s="233">
        <v>0</v>
      </c>
      <c r="I169" s="233">
        <v>0</v>
      </c>
      <c r="J169" s="233">
        <f t="shared" ref="J169:J170" si="41">H169/G169*100</f>
        <v>0</v>
      </c>
      <c r="K169" s="234">
        <v>11</v>
      </c>
    </row>
    <row r="170" spans="1:11" x14ac:dyDescent="0.25">
      <c r="A170" s="132" t="s">
        <v>88</v>
      </c>
      <c r="B170" s="132" t="s">
        <v>218</v>
      </c>
      <c r="C170" s="131" t="s">
        <v>92</v>
      </c>
      <c r="D170" s="233">
        <f>+D169</f>
        <v>44000</v>
      </c>
      <c r="E170" s="233">
        <f>+E169</f>
        <v>64000</v>
      </c>
      <c r="F170" s="233">
        <f>+F169</f>
        <v>0</v>
      </c>
      <c r="G170" s="233">
        <f>+G169</f>
        <v>70000</v>
      </c>
      <c r="H170" s="233">
        <f>+H169</f>
        <v>0</v>
      </c>
      <c r="I170" s="233">
        <v>0</v>
      </c>
      <c r="J170" s="233">
        <f t="shared" si="41"/>
        <v>0</v>
      </c>
      <c r="K170" s="234">
        <v>11</v>
      </c>
    </row>
    <row r="172" spans="1:11" ht="15.75" thickBot="1" x14ac:dyDescent="0.3">
      <c r="A172" s="47" t="s">
        <v>83</v>
      </c>
      <c r="B172" s="47" t="s">
        <v>139</v>
      </c>
      <c r="C172" s="48" t="s">
        <v>92</v>
      </c>
      <c r="D172" s="253">
        <f>+D94+D99+D104+D109+D114+D120+D125+D130+D135+D140+D145+D152+D157+D165+D170</f>
        <v>1396724.56</v>
      </c>
      <c r="E172" s="253">
        <f>+E94+E99+E104+E109+E114+E120+E125+E130+E135+E140+E145+E152+E157+E165+E170</f>
        <v>1389000</v>
      </c>
      <c r="F172" s="253">
        <f>+F94+F99+F104+F109+F114+F120+F125+F130+F135+F140+F145+F152+F157+F165+F170</f>
        <v>389395.28</v>
      </c>
      <c r="G172" s="253">
        <f>+G94+G99+G104+G109+G114+G120+G125+G130+G135+G140+G145+G152+G157+G165+G170</f>
        <v>1425000</v>
      </c>
      <c r="H172" s="253">
        <f>+H94+H99+H104+H109+H114+H120+H125+H130+H135+H140+H145+H152+H157+H165+H170</f>
        <v>253337.06</v>
      </c>
      <c r="I172" s="253">
        <f t="shared" ref="I172" si="42">H172/F172*100</f>
        <v>65.059098815989742</v>
      </c>
      <c r="J172" s="253">
        <f t="shared" ref="J172" si="43">H172/G172*100</f>
        <v>17.778039298245613</v>
      </c>
    </row>
    <row r="173" spans="1:11" ht="15.75" thickTop="1" x14ac:dyDescent="0.25"/>
    <row r="177" spans="1:11" s="2" customFormat="1" x14ac:dyDescent="0.25">
      <c r="A177" s="24"/>
      <c r="B177" s="24"/>
      <c r="C177" s="23"/>
      <c r="D177" s="227"/>
      <c r="E177" s="227"/>
      <c r="F177" s="227"/>
      <c r="G177" s="227"/>
      <c r="H177" s="227"/>
      <c r="I177" s="227"/>
      <c r="J177" s="227"/>
      <c r="K177" s="228"/>
    </row>
    <row r="179" spans="1:11" s="1" customFormat="1" ht="15.75" thickBot="1" x14ac:dyDescent="0.3">
      <c r="A179" s="24"/>
      <c r="B179" s="24"/>
      <c r="C179" s="23"/>
      <c r="D179" s="227"/>
      <c r="E179" s="227"/>
      <c r="F179" s="227"/>
      <c r="G179" s="227"/>
      <c r="H179" s="227"/>
      <c r="I179" s="227"/>
      <c r="J179" s="227"/>
      <c r="K179" s="228"/>
    </row>
    <row r="180" spans="1:11" s="1" customFormat="1" ht="15.75" thickBot="1" x14ac:dyDescent="0.3">
      <c r="A180" s="44" t="s">
        <v>83</v>
      </c>
      <c r="B180" s="45" t="s">
        <v>221</v>
      </c>
      <c r="C180" s="46" t="s">
        <v>222</v>
      </c>
      <c r="D180" s="226"/>
      <c r="E180" s="226"/>
      <c r="F180" s="226"/>
      <c r="G180" s="226"/>
      <c r="H180" s="226"/>
      <c r="I180" s="226"/>
      <c r="J180" s="226"/>
      <c r="K180" s="229"/>
    </row>
    <row r="181" spans="1:11" s="2" customFormat="1" x14ac:dyDescent="0.25">
      <c r="A181" s="24"/>
      <c r="B181" s="24"/>
      <c r="C181" s="23"/>
      <c r="D181" s="227"/>
      <c r="E181" s="227"/>
      <c r="F181" s="227"/>
      <c r="G181" s="227"/>
      <c r="H181" s="227"/>
      <c r="I181" s="227"/>
      <c r="J181" s="227"/>
      <c r="K181" s="228"/>
    </row>
    <row r="182" spans="1:11" x14ac:dyDescent="0.25">
      <c r="A182" s="27" t="s">
        <v>97</v>
      </c>
      <c r="B182" s="27" t="s">
        <v>9</v>
      </c>
      <c r="C182" s="28" t="s">
        <v>43</v>
      </c>
      <c r="D182" s="167" t="s">
        <v>728</v>
      </c>
      <c r="E182" s="167" t="s">
        <v>848</v>
      </c>
      <c r="F182" s="167" t="s">
        <v>864</v>
      </c>
      <c r="G182" s="167" t="s">
        <v>849</v>
      </c>
      <c r="H182" s="167" t="s">
        <v>855</v>
      </c>
      <c r="I182" s="192" t="s">
        <v>547</v>
      </c>
      <c r="J182" s="192" t="s">
        <v>547</v>
      </c>
      <c r="K182" s="230" t="s">
        <v>826</v>
      </c>
    </row>
    <row r="183" spans="1:11" x14ac:dyDescent="0.25">
      <c r="A183" s="27" t="s">
        <v>788</v>
      </c>
      <c r="B183" s="27" t="s">
        <v>789</v>
      </c>
      <c r="C183" s="27" t="s">
        <v>790</v>
      </c>
      <c r="D183" s="134" t="s">
        <v>800</v>
      </c>
      <c r="E183" s="134" t="s">
        <v>801</v>
      </c>
      <c r="F183" s="134" t="s">
        <v>802</v>
      </c>
      <c r="G183" s="134" t="s">
        <v>803</v>
      </c>
      <c r="H183" s="134" t="s">
        <v>866</v>
      </c>
      <c r="I183" s="193" t="s">
        <v>888</v>
      </c>
      <c r="J183" s="193" t="s">
        <v>889</v>
      </c>
      <c r="K183" s="231" t="s">
        <v>818</v>
      </c>
    </row>
    <row r="184" spans="1:11" x14ac:dyDescent="0.25">
      <c r="A184" s="34" t="s">
        <v>88</v>
      </c>
      <c r="B184" s="34" t="s">
        <v>223</v>
      </c>
      <c r="C184" s="35" t="s">
        <v>224</v>
      </c>
      <c r="D184" s="226"/>
      <c r="E184" s="226"/>
      <c r="F184" s="226"/>
      <c r="G184" s="226"/>
      <c r="H184" s="226"/>
      <c r="I184" s="226"/>
      <c r="J184" s="226"/>
      <c r="K184" s="237"/>
    </row>
    <row r="185" spans="1:11" x14ac:dyDescent="0.25">
      <c r="A185" s="24" t="s">
        <v>90</v>
      </c>
      <c r="B185" s="24" t="s">
        <v>225</v>
      </c>
      <c r="C185" s="23" t="s">
        <v>226</v>
      </c>
      <c r="K185" s="237"/>
    </row>
    <row r="186" spans="1:11" s="2" customFormat="1" x14ac:dyDescent="0.25">
      <c r="A186" s="132" t="s">
        <v>227</v>
      </c>
      <c r="B186" s="132" t="s">
        <v>202</v>
      </c>
      <c r="C186" s="131" t="s">
        <v>106</v>
      </c>
      <c r="D186" s="233">
        <v>102800</v>
      </c>
      <c r="E186" s="233">
        <v>157000</v>
      </c>
      <c r="F186" s="233">
        <v>107400</v>
      </c>
      <c r="G186" s="233">
        <v>150000</v>
      </c>
      <c r="H186" s="233">
        <v>21000</v>
      </c>
      <c r="I186" s="233">
        <f t="shared" ref="I186:I187" si="44">H186/F186*100</f>
        <v>19.553072625698324</v>
      </c>
      <c r="J186" s="233">
        <f t="shared" ref="J186:J187" si="45">H186/G186*100</f>
        <v>14.000000000000002</v>
      </c>
      <c r="K186" s="234">
        <v>11</v>
      </c>
    </row>
    <row r="187" spans="1:11" x14ac:dyDescent="0.25">
      <c r="A187" s="132" t="s">
        <v>88</v>
      </c>
      <c r="B187" s="132" t="s">
        <v>223</v>
      </c>
      <c r="C187" s="131" t="s">
        <v>92</v>
      </c>
      <c r="D187" s="233">
        <f>+D186</f>
        <v>102800</v>
      </c>
      <c r="E187" s="233">
        <f>+E186</f>
        <v>157000</v>
      </c>
      <c r="F187" s="233">
        <f>+F186</f>
        <v>107400</v>
      </c>
      <c r="G187" s="233">
        <f>+G186</f>
        <v>150000</v>
      </c>
      <c r="H187" s="233">
        <f>+H186</f>
        <v>21000</v>
      </c>
      <c r="I187" s="233">
        <f t="shared" si="44"/>
        <v>19.553072625698324</v>
      </c>
      <c r="J187" s="233">
        <f t="shared" si="45"/>
        <v>14.000000000000002</v>
      </c>
      <c r="K187" s="234">
        <v>11</v>
      </c>
    </row>
    <row r="188" spans="1:11" x14ac:dyDescent="0.25">
      <c r="K188" s="237"/>
    </row>
    <row r="189" spans="1:11" x14ac:dyDescent="0.25">
      <c r="A189" s="34" t="s">
        <v>88</v>
      </c>
      <c r="B189" s="34" t="s">
        <v>228</v>
      </c>
      <c r="C189" s="35" t="s">
        <v>232</v>
      </c>
      <c r="D189" s="226"/>
      <c r="E189" s="226"/>
      <c r="F189" s="226"/>
      <c r="G189" s="226"/>
      <c r="H189" s="226"/>
      <c r="I189" s="226"/>
      <c r="J189" s="226"/>
      <c r="K189" s="237"/>
    </row>
    <row r="190" spans="1:11" x14ac:dyDescent="0.25">
      <c r="A190" s="24" t="s">
        <v>90</v>
      </c>
      <c r="B190" s="24" t="s">
        <v>225</v>
      </c>
      <c r="C190" s="23" t="s">
        <v>226</v>
      </c>
      <c r="K190" s="237"/>
    </row>
    <row r="191" spans="1:11" x14ac:dyDescent="0.25">
      <c r="A191" s="132" t="s">
        <v>229</v>
      </c>
      <c r="B191" s="132" t="s">
        <v>123</v>
      </c>
      <c r="C191" s="131" t="s">
        <v>95</v>
      </c>
      <c r="D191" s="233">
        <v>17772.59</v>
      </c>
      <c r="E191" s="233">
        <v>9100</v>
      </c>
      <c r="F191" s="233">
        <v>0</v>
      </c>
      <c r="G191" s="233">
        <v>9200</v>
      </c>
      <c r="H191" s="233">
        <v>0</v>
      </c>
      <c r="I191" s="233">
        <v>0</v>
      </c>
      <c r="J191" s="233">
        <f t="shared" ref="J191:J193" si="46">H191/G191*100</f>
        <v>0</v>
      </c>
      <c r="K191" s="234">
        <v>11</v>
      </c>
    </row>
    <row r="192" spans="1:11" s="2" customFormat="1" x14ac:dyDescent="0.25">
      <c r="A192" s="132" t="s">
        <v>230</v>
      </c>
      <c r="B192" s="132" t="s">
        <v>125</v>
      </c>
      <c r="C192" s="131" t="s">
        <v>231</v>
      </c>
      <c r="D192" s="233">
        <v>11225.67</v>
      </c>
      <c r="E192" s="233">
        <v>3800</v>
      </c>
      <c r="F192" s="233">
        <v>3750</v>
      </c>
      <c r="G192" s="233">
        <v>3800</v>
      </c>
      <c r="H192" s="233">
        <v>3750</v>
      </c>
      <c r="I192" s="233">
        <f t="shared" ref="I192:I193" si="47">H192/F192*100</f>
        <v>100</v>
      </c>
      <c r="J192" s="233">
        <f t="shared" si="46"/>
        <v>98.68421052631578</v>
      </c>
      <c r="K192" s="234">
        <v>11</v>
      </c>
    </row>
    <row r="193" spans="1:11" x14ac:dyDescent="0.25">
      <c r="A193" s="132" t="s">
        <v>88</v>
      </c>
      <c r="B193" s="132" t="s">
        <v>228</v>
      </c>
      <c r="C193" s="131" t="s">
        <v>92</v>
      </c>
      <c r="D193" s="233">
        <f>+D191+D192</f>
        <v>28998.260000000002</v>
      </c>
      <c r="E193" s="233">
        <f>+E191+E192</f>
        <v>12900</v>
      </c>
      <c r="F193" s="233">
        <f>+F191+F192</f>
        <v>3750</v>
      </c>
      <c r="G193" s="233">
        <f>+G191+G192</f>
        <v>13000</v>
      </c>
      <c r="H193" s="233">
        <f>+H191+H192</f>
        <v>3750</v>
      </c>
      <c r="I193" s="233">
        <f t="shared" si="47"/>
        <v>100</v>
      </c>
      <c r="J193" s="233">
        <f t="shared" si="46"/>
        <v>28.846153846153843</v>
      </c>
      <c r="K193" s="234">
        <v>11</v>
      </c>
    </row>
    <row r="194" spans="1:11" x14ac:dyDescent="0.25">
      <c r="K194" s="237"/>
    </row>
    <row r="195" spans="1:11" x14ac:dyDescent="0.25">
      <c r="A195" s="34" t="s">
        <v>88</v>
      </c>
      <c r="B195" s="34" t="s">
        <v>233</v>
      </c>
      <c r="C195" s="35" t="s">
        <v>234</v>
      </c>
      <c r="D195" s="226"/>
      <c r="E195" s="226"/>
      <c r="F195" s="226"/>
      <c r="G195" s="226"/>
      <c r="H195" s="226"/>
      <c r="I195" s="226"/>
      <c r="J195" s="226"/>
      <c r="K195" s="237"/>
    </row>
    <row r="196" spans="1:11" x14ac:dyDescent="0.25">
      <c r="A196" s="24" t="s">
        <v>90</v>
      </c>
      <c r="B196" s="24" t="s">
        <v>225</v>
      </c>
      <c r="C196" s="23" t="s">
        <v>226</v>
      </c>
      <c r="K196" s="237"/>
    </row>
    <row r="197" spans="1:11" x14ac:dyDescent="0.25">
      <c r="A197" s="132" t="s">
        <v>235</v>
      </c>
      <c r="B197" s="132" t="s">
        <v>123</v>
      </c>
      <c r="C197" s="131" t="s">
        <v>95</v>
      </c>
      <c r="D197" s="233">
        <v>0</v>
      </c>
      <c r="E197" s="233">
        <v>3000</v>
      </c>
      <c r="F197" s="233">
        <v>0</v>
      </c>
      <c r="G197" s="233">
        <v>3000</v>
      </c>
      <c r="H197" s="233">
        <v>0</v>
      </c>
      <c r="I197" s="233">
        <v>0</v>
      </c>
      <c r="J197" s="233">
        <f t="shared" ref="J197:J199" si="48">H197/G197*100</f>
        <v>0</v>
      </c>
      <c r="K197" s="234">
        <v>11</v>
      </c>
    </row>
    <row r="198" spans="1:11" s="2" customFormat="1" x14ac:dyDescent="0.25">
      <c r="A198" s="132" t="s">
        <v>750</v>
      </c>
      <c r="B198" s="132" t="s">
        <v>125</v>
      </c>
      <c r="C198" s="131" t="s">
        <v>96</v>
      </c>
      <c r="D198" s="233">
        <v>749.61</v>
      </c>
      <c r="E198" s="233">
        <v>1000</v>
      </c>
      <c r="F198" s="233">
        <v>0</v>
      </c>
      <c r="G198" s="233">
        <v>1000</v>
      </c>
      <c r="H198" s="233">
        <v>0</v>
      </c>
      <c r="I198" s="233">
        <v>0</v>
      </c>
      <c r="J198" s="233">
        <f t="shared" si="48"/>
        <v>0</v>
      </c>
      <c r="K198" s="234">
        <v>11</v>
      </c>
    </row>
    <row r="199" spans="1:11" x14ac:dyDescent="0.25">
      <c r="A199" s="132" t="s">
        <v>88</v>
      </c>
      <c r="B199" s="132" t="s">
        <v>233</v>
      </c>
      <c r="C199" s="131" t="s">
        <v>92</v>
      </c>
      <c r="D199" s="233">
        <f t="shared" ref="D199:H199" si="49">+D197+D198</f>
        <v>749.61</v>
      </c>
      <c r="E199" s="233">
        <f t="shared" si="49"/>
        <v>4000</v>
      </c>
      <c r="F199" s="233">
        <f t="shared" si="49"/>
        <v>0</v>
      </c>
      <c r="G199" s="233">
        <f t="shared" si="49"/>
        <v>4000</v>
      </c>
      <c r="H199" s="233">
        <f t="shared" si="49"/>
        <v>0</v>
      </c>
      <c r="I199" s="233">
        <v>0</v>
      </c>
      <c r="J199" s="233">
        <f t="shared" si="48"/>
        <v>0</v>
      </c>
      <c r="K199" s="234">
        <v>11</v>
      </c>
    </row>
    <row r="200" spans="1:11" x14ac:dyDescent="0.25">
      <c r="K200" s="237"/>
    </row>
    <row r="201" spans="1:11" x14ac:dyDescent="0.25">
      <c r="A201" s="34" t="s">
        <v>88</v>
      </c>
      <c r="B201" s="34" t="s">
        <v>236</v>
      </c>
      <c r="C201" s="35" t="s">
        <v>237</v>
      </c>
      <c r="D201" s="226"/>
      <c r="E201" s="226"/>
      <c r="F201" s="226"/>
      <c r="G201" s="226"/>
      <c r="H201" s="226"/>
      <c r="I201" s="226"/>
      <c r="J201" s="226"/>
      <c r="K201" s="237"/>
    </row>
    <row r="202" spans="1:11" x14ac:dyDescent="0.25">
      <c r="A202" s="24" t="s">
        <v>90</v>
      </c>
      <c r="B202" s="24" t="s">
        <v>225</v>
      </c>
      <c r="C202" s="23" t="s">
        <v>226</v>
      </c>
      <c r="K202" s="237"/>
    </row>
    <row r="203" spans="1:11" x14ac:dyDescent="0.25">
      <c r="A203" s="132"/>
      <c r="B203" s="132"/>
      <c r="C203" s="131"/>
      <c r="D203" s="233"/>
      <c r="E203" s="233"/>
      <c r="F203" s="233"/>
      <c r="G203" s="233"/>
      <c r="H203" s="233"/>
      <c r="I203" s="233"/>
      <c r="J203" s="233"/>
      <c r="K203" s="234"/>
    </row>
    <row r="204" spans="1:11" s="1" customFormat="1" x14ac:dyDescent="0.25">
      <c r="A204" s="132" t="s">
        <v>238</v>
      </c>
      <c r="B204" s="132" t="s">
        <v>125</v>
      </c>
      <c r="C204" s="131" t="s">
        <v>96</v>
      </c>
      <c r="D204" s="233">
        <v>12000</v>
      </c>
      <c r="E204" s="233">
        <v>12000</v>
      </c>
      <c r="F204" s="233">
        <v>7000</v>
      </c>
      <c r="G204" s="233">
        <v>12000</v>
      </c>
      <c r="H204" s="233">
        <v>12000</v>
      </c>
      <c r="I204" s="233">
        <f t="shared" ref="I204:I205" si="50">H204/F204*100</f>
        <v>171.42857142857142</v>
      </c>
      <c r="J204" s="233">
        <f t="shared" ref="J204:J205" si="51">H204/G204*100</f>
        <v>100</v>
      </c>
      <c r="K204" s="234">
        <v>11</v>
      </c>
    </row>
    <row r="205" spans="1:11" x14ac:dyDescent="0.25">
      <c r="A205" s="132" t="s">
        <v>88</v>
      </c>
      <c r="B205" s="132" t="s">
        <v>236</v>
      </c>
      <c r="C205" s="131" t="s">
        <v>92</v>
      </c>
      <c r="D205" s="233">
        <f>+D203+D204</f>
        <v>12000</v>
      </c>
      <c r="E205" s="233">
        <f>+E203+E204</f>
        <v>12000</v>
      </c>
      <c r="F205" s="233">
        <f>+F203+F204</f>
        <v>7000</v>
      </c>
      <c r="G205" s="233">
        <f>+G203+G204</f>
        <v>12000</v>
      </c>
      <c r="H205" s="233">
        <f>+H203+H204</f>
        <v>12000</v>
      </c>
      <c r="I205" s="233">
        <f t="shared" si="50"/>
        <v>171.42857142857142</v>
      </c>
      <c r="J205" s="233">
        <f t="shared" si="51"/>
        <v>100</v>
      </c>
      <c r="K205" s="234">
        <v>11</v>
      </c>
    </row>
    <row r="206" spans="1:11" s="2" customFormat="1" x14ac:dyDescent="0.25">
      <c r="A206" s="24"/>
      <c r="B206" s="24"/>
      <c r="C206" s="23"/>
      <c r="D206" s="227"/>
      <c r="E206" s="227"/>
      <c r="F206" s="227"/>
      <c r="G206" s="227"/>
      <c r="H206" s="227"/>
      <c r="I206" s="227"/>
      <c r="J206" s="227"/>
      <c r="K206" s="237"/>
    </row>
    <row r="208" spans="1:11" ht="15.75" thickBot="1" x14ac:dyDescent="0.3">
      <c r="A208" s="47" t="s">
        <v>83</v>
      </c>
      <c r="B208" s="47" t="s">
        <v>221</v>
      </c>
      <c r="C208" s="48" t="s">
        <v>222</v>
      </c>
      <c r="D208" s="253">
        <f>+D187+D193+D199+D205</f>
        <v>144547.87</v>
      </c>
      <c r="E208" s="253">
        <f>+E187+E193+E199+E205</f>
        <v>185900</v>
      </c>
      <c r="F208" s="253">
        <f>+F187+F193+F199+F205</f>
        <v>118150</v>
      </c>
      <c r="G208" s="253">
        <f>+G187+G193+G199+G205</f>
        <v>179000</v>
      </c>
      <c r="H208" s="253">
        <f>+H187+H193+H199+H205</f>
        <v>36750</v>
      </c>
      <c r="I208" s="253">
        <f t="shared" ref="I208" si="52">H208/F208*100</f>
        <v>31.104528142192127</v>
      </c>
      <c r="J208" s="253">
        <f t="shared" ref="J208" si="53">H208/G208*100</f>
        <v>20.53072625698324</v>
      </c>
    </row>
    <row r="209" spans="1:11" ht="15.75" thickTop="1" x14ac:dyDescent="0.25"/>
    <row r="211" spans="1:11" ht="15.75" thickBot="1" x14ac:dyDescent="0.3"/>
    <row r="212" spans="1:11" ht="15.75" thickBot="1" x14ac:dyDescent="0.3">
      <c r="A212" s="44" t="s">
        <v>83</v>
      </c>
      <c r="B212" s="45" t="s">
        <v>239</v>
      </c>
      <c r="C212" s="46" t="s">
        <v>240</v>
      </c>
      <c r="D212" s="226"/>
      <c r="E212" s="226"/>
      <c r="F212" s="226"/>
      <c r="G212" s="226"/>
      <c r="H212" s="226"/>
      <c r="I212" s="226"/>
      <c r="J212" s="226"/>
      <c r="K212" s="229"/>
    </row>
    <row r="213" spans="1:11" s="2" customFormat="1" x14ac:dyDescent="0.25">
      <c r="A213" s="24"/>
      <c r="B213" s="24"/>
      <c r="C213" s="23"/>
      <c r="D213" s="227"/>
      <c r="E213" s="227"/>
      <c r="F213" s="227"/>
      <c r="G213" s="227"/>
      <c r="H213" s="227"/>
      <c r="I213" s="227"/>
      <c r="J213" s="227"/>
      <c r="K213" s="228"/>
    </row>
    <row r="214" spans="1:11" x14ac:dyDescent="0.25">
      <c r="A214" s="27" t="s">
        <v>97</v>
      </c>
      <c r="B214" s="27" t="s">
        <v>9</v>
      </c>
      <c r="C214" s="28" t="s">
        <v>43</v>
      </c>
      <c r="D214" s="167" t="s">
        <v>728</v>
      </c>
      <c r="E214" s="167" t="s">
        <v>848</v>
      </c>
      <c r="F214" s="167" t="s">
        <v>864</v>
      </c>
      <c r="G214" s="167" t="s">
        <v>849</v>
      </c>
      <c r="H214" s="167" t="s">
        <v>865</v>
      </c>
      <c r="I214" s="192" t="s">
        <v>547</v>
      </c>
      <c r="J214" s="192" t="s">
        <v>547</v>
      </c>
      <c r="K214" s="230" t="s">
        <v>817</v>
      </c>
    </row>
    <row r="215" spans="1:11" s="1" customFormat="1" x14ac:dyDescent="0.25">
      <c r="A215" s="27" t="s">
        <v>788</v>
      </c>
      <c r="B215" s="27" t="s">
        <v>789</v>
      </c>
      <c r="C215" s="27" t="s">
        <v>790</v>
      </c>
      <c r="D215" s="134" t="s">
        <v>800</v>
      </c>
      <c r="E215" s="134" t="s">
        <v>801</v>
      </c>
      <c r="F215" s="134" t="s">
        <v>802</v>
      </c>
      <c r="G215" s="134" t="s">
        <v>803</v>
      </c>
      <c r="H215" s="134" t="s">
        <v>866</v>
      </c>
      <c r="I215" s="193" t="s">
        <v>888</v>
      </c>
      <c r="J215" s="193" t="s">
        <v>889</v>
      </c>
      <c r="K215" s="231" t="s">
        <v>818</v>
      </c>
    </row>
    <row r="216" spans="1:11" x14ac:dyDescent="0.25">
      <c r="A216" s="34" t="s">
        <v>88</v>
      </c>
      <c r="B216" s="34" t="s">
        <v>241</v>
      </c>
      <c r="C216" s="35" t="s">
        <v>242</v>
      </c>
      <c r="D216" s="226"/>
      <c r="E216" s="226"/>
      <c r="F216" s="226"/>
      <c r="G216" s="226"/>
      <c r="H216" s="226"/>
      <c r="I216" s="226"/>
      <c r="J216" s="226"/>
      <c r="K216" s="237"/>
    </row>
    <row r="217" spans="1:11" s="2" customFormat="1" x14ac:dyDescent="0.25">
      <c r="A217" s="24" t="s">
        <v>90</v>
      </c>
      <c r="B217" s="24" t="s">
        <v>243</v>
      </c>
      <c r="C217" s="23" t="s">
        <v>244</v>
      </c>
      <c r="D217" s="227"/>
      <c r="E217" s="227"/>
      <c r="F217" s="227"/>
      <c r="G217" s="227"/>
      <c r="H217" s="227"/>
      <c r="I217" s="227"/>
      <c r="J217" s="227"/>
      <c r="K217" s="237"/>
    </row>
    <row r="218" spans="1:11" x14ac:dyDescent="0.25">
      <c r="A218" s="132" t="s">
        <v>245</v>
      </c>
      <c r="B218" s="132" t="s">
        <v>210</v>
      </c>
      <c r="C218" s="131" t="s">
        <v>211</v>
      </c>
      <c r="D218" s="233">
        <v>1388902</v>
      </c>
      <c r="E218" s="233">
        <v>2016000</v>
      </c>
      <c r="F218" s="233">
        <v>946141</v>
      </c>
      <c r="G218" s="233">
        <v>2400000</v>
      </c>
      <c r="H218" s="233">
        <v>1106752</v>
      </c>
      <c r="I218" s="233">
        <f t="shared" ref="I218:I231" si="54">H218/F218*100</f>
        <v>116.97537682015681</v>
      </c>
      <c r="J218" s="233">
        <f t="shared" ref="J218:J233" si="55">H218/G218*100</f>
        <v>46.114666666666665</v>
      </c>
      <c r="K218" s="234" t="s">
        <v>831</v>
      </c>
    </row>
    <row r="219" spans="1:11" x14ac:dyDescent="0.25">
      <c r="A219" s="132" t="s">
        <v>246</v>
      </c>
      <c r="B219" s="132" t="s">
        <v>247</v>
      </c>
      <c r="C219" s="131" t="s">
        <v>248</v>
      </c>
      <c r="D219" s="233">
        <v>109093</v>
      </c>
      <c r="E219" s="233">
        <v>139300</v>
      </c>
      <c r="F219" s="233">
        <v>42396</v>
      </c>
      <c r="G219" s="233">
        <v>148000</v>
      </c>
      <c r="H219" s="233">
        <v>53000</v>
      </c>
      <c r="I219" s="233">
        <f t="shared" si="54"/>
        <v>125.01179356543071</v>
      </c>
      <c r="J219" s="233">
        <f t="shared" si="55"/>
        <v>35.810810810810814</v>
      </c>
      <c r="K219" s="234" t="s">
        <v>832</v>
      </c>
    </row>
    <row r="220" spans="1:11" x14ac:dyDescent="0.25">
      <c r="A220" s="132" t="s">
        <v>249</v>
      </c>
      <c r="B220" s="132" t="s">
        <v>213</v>
      </c>
      <c r="C220" s="131" t="s">
        <v>214</v>
      </c>
      <c r="D220" s="233">
        <v>240850</v>
      </c>
      <c r="E220" s="233">
        <v>332000</v>
      </c>
      <c r="F220" s="233">
        <v>158406</v>
      </c>
      <c r="G220" s="233">
        <v>392000</v>
      </c>
      <c r="H220" s="233">
        <v>180040</v>
      </c>
      <c r="I220" s="233">
        <f t="shared" si="54"/>
        <v>113.65731096044343</v>
      </c>
      <c r="J220" s="233">
        <f t="shared" si="55"/>
        <v>45.928571428571431</v>
      </c>
      <c r="K220" s="234" t="s">
        <v>833</v>
      </c>
    </row>
    <row r="221" spans="1:11" x14ac:dyDescent="0.25">
      <c r="A221" s="132" t="s">
        <v>250</v>
      </c>
      <c r="B221" s="132" t="s">
        <v>216</v>
      </c>
      <c r="C221" s="131" t="s">
        <v>217</v>
      </c>
      <c r="D221" s="233">
        <v>85672</v>
      </c>
      <c r="E221" s="233">
        <v>278350</v>
      </c>
      <c r="F221" s="233">
        <v>143775</v>
      </c>
      <c r="G221" s="233">
        <v>296900</v>
      </c>
      <c r="H221" s="233">
        <v>70613</v>
      </c>
      <c r="I221" s="233">
        <f t="shared" si="54"/>
        <v>49.113545470352982</v>
      </c>
      <c r="J221" s="233">
        <f t="shared" si="55"/>
        <v>23.783428763893568</v>
      </c>
      <c r="K221" s="234" t="s">
        <v>833</v>
      </c>
    </row>
    <row r="222" spans="1:11" x14ac:dyDescent="0.25">
      <c r="A222" s="132" t="s">
        <v>251</v>
      </c>
      <c r="B222" s="132" t="s">
        <v>252</v>
      </c>
      <c r="C222" s="131" t="s">
        <v>94</v>
      </c>
      <c r="D222" s="233">
        <v>274549</v>
      </c>
      <c r="E222" s="233">
        <v>314100</v>
      </c>
      <c r="F222" s="233">
        <v>157054</v>
      </c>
      <c r="G222" s="233">
        <v>477700</v>
      </c>
      <c r="H222" s="233">
        <v>192276</v>
      </c>
      <c r="I222" s="233">
        <f t="shared" si="54"/>
        <v>122.42668126886294</v>
      </c>
      <c r="J222" s="233">
        <f t="shared" si="55"/>
        <v>40.2503663387063</v>
      </c>
      <c r="K222" s="234" t="s">
        <v>833</v>
      </c>
    </row>
    <row r="223" spans="1:11" x14ac:dyDescent="0.25">
      <c r="A223" s="132" t="s">
        <v>253</v>
      </c>
      <c r="B223" s="132" t="s">
        <v>123</v>
      </c>
      <c r="C223" s="131" t="s">
        <v>95</v>
      </c>
      <c r="D223" s="233">
        <v>216020</v>
      </c>
      <c r="E223" s="233">
        <v>579241</v>
      </c>
      <c r="F223" s="233">
        <v>139838</v>
      </c>
      <c r="G223" s="233">
        <v>330500</v>
      </c>
      <c r="H223" s="233">
        <v>217049</v>
      </c>
      <c r="I223" s="233">
        <f t="shared" si="54"/>
        <v>155.21460547204623</v>
      </c>
      <c r="J223" s="233">
        <f t="shared" si="55"/>
        <v>65.67291981845689</v>
      </c>
      <c r="K223" s="234" t="s">
        <v>833</v>
      </c>
    </row>
    <row r="224" spans="1:11" x14ac:dyDescent="0.25">
      <c r="A224" s="132" t="s">
        <v>254</v>
      </c>
      <c r="B224" s="132" t="s">
        <v>125</v>
      </c>
      <c r="C224" s="131" t="s">
        <v>96</v>
      </c>
      <c r="D224" s="233">
        <v>32921</v>
      </c>
      <c r="E224" s="233">
        <v>52624</v>
      </c>
      <c r="F224" s="233">
        <v>31382</v>
      </c>
      <c r="G224" s="233">
        <v>60900</v>
      </c>
      <c r="H224" s="233">
        <v>27005</v>
      </c>
      <c r="I224" s="233">
        <f t="shared" si="54"/>
        <v>86.052514180103245</v>
      </c>
      <c r="J224" s="233">
        <f t="shared" si="55"/>
        <v>44.343185550082104</v>
      </c>
      <c r="K224" s="234" t="s">
        <v>834</v>
      </c>
    </row>
    <row r="225" spans="1:11" x14ac:dyDescent="0.25">
      <c r="A225" s="132" t="s">
        <v>541</v>
      </c>
      <c r="B225" s="132" t="s">
        <v>285</v>
      </c>
      <c r="C225" s="131" t="s">
        <v>316</v>
      </c>
      <c r="D225" s="233">
        <v>4306</v>
      </c>
      <c r="E225" s="233">
        <v>21050</v>
      </c>
      <c r="F225" s="233">
        <v>2177</v>
      </c>
      <c r="G225" s="233">
        <v>5100</v>
      </c>
      <c r="H225" s="233">
        <v>5841</v>
      </c>
      <c r="I225" s="233">
        <f t="shared" si="54"/>
        <v>268.30500689021591</v>
      </c>
      <c r="J225" s="233">
        <f t="shared" si="55"/>
        <v>114.52941176470588</v>
      </c>
      <c r="K225" s="234" t="s">
        <v>834</v>
      </c>
    </row>
    <row r="226" spans="1:11" x14ac:dyDescent="0.25">
      <c r="A226" s="132" t="s">
        <v>255</v>
      </c>
      <c r="B226" s="132" t="s">
        <v>256</v>
      </c>
      <c r="C226" s="131" t="s">
        <v>257</v>
      </c>
      <c r="D226" s="233">
        <v>74696</v>
      </c>
      <c r="E226" s="233">
        <v>6453975</v>
      </c>
      <c r="F226" s="233">
        <v>803370</v>
      </c>
      <c r="G226" s="233">
        <v>3175000</v>
      </c>
      <c r="H226" s="233">
        <v>274609</v>
      </c>
      <c r="I226" s="233">
        <f t="shared" si="54"/>
        <v>34.18213276572439</v>
      </c>
      <c r="J226" s="233">
        <f t="shared" si="55"/>
        <v>8.6491023622047241</v>
      </c>
      <c r="K226" s="234" t="s">
        <v>831</v>
      </c>
    </row>
    <row r="227" spans="1:11" x14ac:dyDescent="0.25">
      <c r="A227" s="132" t="s">
        <v>542</v>
      </c>
      <c r="B227" s="132" t="s">
        <v>274</v>
      </c>
      <c r="C227" s="131" t="s">
        <v>303</v>
      </c>
      <c r="D227" s="233">
        <v>47111</v>
      </c>
      <c r="E227" s="233">
        <v>165800</v>
      </c>
      <c r="F227" s="233">
        <v>139646</v>
      </c>
      <c r="G227" s="233">
        <v>20000</v>
      </c>
      <c r="H227" s="233">
        <v>147829</v>
      </c>
      <c r="I227" s="233">
        <f t="shared" si="54"/>
        <v>105.85981696575627</v>
      </c>
      <c r="J227" s="233">
        <f t="shared" si="55"/>
        <v>739.14499999999998</v>
      </c>
      <c r="K227" s="234">
        <v>11</v>
      </c>
    </row>
    <row r="228" spans="1:11" x14ac:dyDescent="0.25">
      <c r="A228" s="132" t="s">
        <v>807</v>
      </c>
      <c r="B228" s="132" t="s">
        <v>396</v>
      </c>
      <c r="C228" s="131" t="s">
        <v>397</v>
      </c>
      <c r="D228" s="233">
        <v>0</v>
      </c>
      <c r="E228" s="233">
        <v>95000</v>
      </c>
      <c r="F228" s="233">
        <v>0</v>
      </c>
      <c r="G228" s="233">
        <v>95000</v>
      </c>
      <c r="H228" s="233">
        <v>1058</v>
      </c>
      <c r="I228" s="233">
        <v>0</v>
      </c>
      <c r="J228" s="233">
        <f t="shared" si="55"/>
        <v>1.1136842105263158</v>
      </c>
      <c r="K228" s="234">
        <v>11</v>
      </c>
    </row>
    <row r="229" spans="1:11" x14ac:dyDescent="0.25">
      <c r="A229" s="132" t="s">
        <v>808</v>
      </c>
      <c r="B229" s="132" t="s">
        <v>399</v>
      </c>
      <c r="C229" s="131" t="s">
        <v>400</v>
      </c>
      <c r="D229" s="233">
        <v>0</v>
      </c>
      <c r="E229" s="233">
        <v>3075000</v>
      </c>
      <c r="F229" s="233">
        <v>0</v>
      </c>
      <c r="G229" s="233">
        <v>3075000</v>
      </c>
      <c r="H229" s="233">
        <v>0</v>
      </c>
      <c r="I229" s="233">
        <v>0</v>
      </c>
      <c r="J229" s="233">
        <f t="shared" si="55"/>
        <v>0</v>
      </c>
      <c r="K229" s="234">
        <v>11</v>
      </c>
    </row>
    <row r="230" spans="1:11" x14ac:dyDescent="0.25">
      <c r="A230" s="132" t="s">
        <v>871</v>
      </c>
      <c r="B230" s="132" t="s">
        <v>872</v>
      </c>
      <c r="C230" s="131" t="s">
        <v>873</v>
      </c>
      <c r="D230" s="233">
        <v>0</v>
      </c>
      <c r="E230" s="233">
        <v>0</v>
      </c>
      <c r="F230" s="233">
        <v>0</v>
      </c>
      <c r="G230" s="233">
        <v>1123000</v>
      </c>
      <c r="H230" s="233"/>
      <c r="I230" s="233">
        <v>0</v>
      </c>
      <c r="J230" s="233">
        <f t="shared" si="55"/>
        <v>0</v>
      </c>
      <c r="K230" s="234">
        <v>11</v>
      </c>
    </row>
    <row r="231" spans="1:11" x14ac:dyDescent="0.25">
      <c r="A231" s="132" t="s">
        <v>88</v>
      </c>
      <c r="B231" s="132" t="s">
        <v>241</v>
      </c>
      <c r="C231" s="131" t="s">
        <v>92</v>
      </c>
      <c r="D231" s="233">
        <f>SUM(D218:D230)</f>
        <v>2474120</v>
      </c>
      <c r="E231" s="233">
        <f>SUM(E218:E230)</f>
        <v>13522440</v>
      </c>
      <c r="F231" s="233">
        <f>SUM(F218:F230)</f>
        <v>2564185</v>
      </c>
      <c r="G231" s="233">
        <f>SUM(G218:G230)</f>
        <v>11599100</v>
      </c>
      <c r="H231" s="233">
        <f>SUM(H218:H229)</f>
        <v>2276072</v>
      </c>
      <c r="I231" s="233">
        <f t="shared" si="54"/>
        <v>88.763954238871221</v>
      </c>
      <c r="J231" s="233">
        <f t="shared" si="55"/>
        <v>19.622832805993568</v>
      </c>
      <c r="K231" s="234"/>
    </row>
    <row r="232" spans="1:11" x14ac:dyDescent="0.25">
      <c r="J232" s="233"/>
    </row>
    <row r="233" spans="1:11" ht="15.75" thickBot="1" x14ac:dyDescent="0.3">
      <c r="A233" s="47" t="s">
        <v>83</v>
      </c>
      <c r="B233" s="47" t="s">
        <v>239</v>
      </c>
      <c r="C233" s="48" t="s">
        <v>240</v>
      </c>
      <c r="D233" s="253">
        <f>+D231</f>
        <v>2474120</v>
      </c>
      <c r="E233" s="253">
        <f>+E231</f>
        <v>13522440</v>
      </c>
      <c r="F233" s="253">
        <f>+F231</f>
        <v>2564185</v>
      </c>
      <c r="G233" s="253">
        <f>+G231</f>
        <v>11599100</v>
      </c>
      <c r="H233" s="253">
        <f>+H231</f>
        <v>2276072</v>
      </c>
      <c r="I233" s="253">
        <f t="shared" ref="I233" si="56">H233/F233*100</f>
        <v>88.763954238871221</v>
      </c>
      <c r="J233" s="253">
        <f t="shared" si="55"/>
        <v>19.622832805993568</v>
      </c>
      <c r="K233" s="229"/>
    </row>
    <row r="234" spans="1:11" ht="16.5" thickTop="1" thickBot="1" x14ac:dyDescent="0.3"/>
    <row r="235" spans="1:11" s="2" customFormat="1" ht="15.75" thickBot="1" x14ac:dyDescent="0.3">
      <c r="A235" s="44" t="s">
        <v>83</v>
      </c>
      <c r="B235" s="45" t="s">
        <v>258</v>
      </c>
      <c r="C235" s="46" t="s">
        <v>259</v>
      </c>
      <c r="D235" s="261"/>
      <c r="E235" s="226"/>
      <c r="F235" s="226"/>
      <c r="G235" s="226"/>
      <c r="H235" s="226"/>
      <c r="I235" s="226"/>
      <c r="J235" s="226"/>
      <c r="K235" s="228"/>
    </row>
    <row r="236" spans="1:11" s="2" customFormat="1" x14ac:dyDescent="0.25">
      <c r="A236" s="34"/>
      <c r="B236" s="34"/>
      <c r="C236" s="35"/>
      <c r="D236" s="226"/>
      <c r="E236" s="226"/>
      <c r="F236" s="226"/>
      <c r="G236" s="226"/>
      <c r="H236" s="226"/>
      <c r="I236" s="226"/>
      <c r="J236" s="226"/>
      <c r="K236" s="228"/>
    </row>
    <row r="237" spans="1:11" s="1" customFormat="1" x14ac:dyDescent="0.25">
      <c r="A237" s="27" t="s">
        <v>97</v>
      </c>
      <c r="B237" s="27" t="s">
        <v>9</v>
      </c>
      <c r="C237" s="28" t="s">
        <v>43</v>
      </c>
      <c r="D237" s="167" t="s">
        <v>728</v>
      </c>
      <c r="E237" s="167" t="s">
        <v>848</v>
      </c>
      <c r="F237" s="167" t="s">
        <v>864</v>
      </c>
      <c r="G237" s="167" t="s">
        <v>849</v>
      </c>
      <c r="H237" s="167" t="s">
        <v>855</v>
      </c>
      <c r="I237" s="192" t="s">
        <v>547</v>
      </c>
      <c r="J237" s="192" t="s">
        <v>547</v>
      </c>
      <c r="K237" s="230" t="s">
        <v>826</v>
      </c>
    </row>
    <row r="238" spans="1:11" s="1" customFormat="1" x14ac:dyDescent="0.25">
      <c r="A238" s="27" t="s">
        <v>788</v>
      </c>
      <c r="B238" s="27" t="s">
        <v>789</v>
      </c>
      <c r="C238" s="27" t="s">
        <v>790</v>
      </c>
      <c r="D238" s="134" t="s">
        <v>800</v>
      </c>
      <c r="E238" s="134" t="s">
        <v>801</v>
      </c>
      <c r="F238" s="134" t="s">
        <v>802</v>
      </c>
      <c r="G238" s="134" t="s">
        <v>803</v>
      </c>
      <c r="H238" s="134" t="s">
        <v>866</v>
      </c>
      <c r="I238" s="193" t="s">
        <v>888</v>
      </c>
      <c r="J238" s="193" t="s">
        <v>889</v>
      </c>
      <c r="K238" s="231" t="s">
        <v>818</v>
      </c>
    </row>
    <row r="239" spans="1:11" s="2" customFormat="1" x14ac:dyDescent="0.25">
      <c r="A239" s="34" t="s">
        <v>141</v>
      </c>
      <c r="B239" s="34" t="s">
        <v>260</v>
      </c>
      <c r="C239" s="35" t="s">
        <v>261</v>
      </c>
      <c r="D239" s="226"/>
      <c r="E239" s="226"/>
      <c r="F239" s="226"/>
      <c r="G239" s="226"/>
      <c r="H239" s="226"/>
      <c r="I239" s="226"/>
      <c r="J239" s="226"/>
      <c r="K239" s="237"/>
    </row>
    <row r="240" spans="1:11" x14ac:dyDescent="0.25">
      <c r="A240" s="24" t="s">
        <v>90</v>
      </c>
      <c r="B240" s="24" t="s">
        <v>262</v>
      </c>
      <c r="C240" s="23" t="s">
        <v>263</v>
      </c>
      <c r="K240" s="237"/>
    </row>
    <row r="241" spans="1:11" x14ac:dyDescent="0.25">
      <c r="A241" s="132" t="s">
        <v>264</v>
      </c>
      <c r="B241" s="132" t="s">
        <v>256</v>
      </c>
      <c r="C241" s="131" t="s">
        <v>257</v>
      </c>
      <c r="D241" s="233">
        <v>131125</v>
      </c>
      <c r="E241" s="233">
        <v>9500000</v>
      </c>
      <c r="F241" s="233">
        <v>0</v>
      </c>
      <c r="G241" s="233">
        <v>9500000</v>
      </c>
      <c r="H241" s="233">
        <v>0</v>
      </c>
      <c r="I241" s="233">
        <v>0</v>
      </c>
      <c r="J241" s="233">
        <f t="shared" ref="J241:J242" si="57">H241/G241*100</f>
        <v>0</v>
      </c>
      <c r="K241" s="234" t="s">
        <v>819</v>
      </c>
    </row>
    <row r="242" spans="1:11" x14ac:dyDescent="0.25">
      <c r="A242" s="132" t="s">
        <v>141</v>
      </c>
      <c r="B242" s="132" t="s">
        <v>260</v>
      </c>
      <c r="C242" s="131" t="s">
        <v>92</v>
      </c>
      <c r="D242" s="233">
        <f>+D241</f>
        <v>131125</v>
      </c>
      <c r="E242" s="233">
        <f>+E241</f>
        <v>9500000</v>
      </c>
      <c r="F242" s="233">
        <f>+F241</f>
        <v>0</v>
      </c>
      <c r="G242" s="233">
        <f>+G241</f>
        <v>9500000</v>
      </c>
      <c r="H242" s="233">
        <f>+H241</f>
        <v>0</v>
      </c>
      <c r="I242" s="233">
        <v>0</v>
      </c>
      <c r="J242" s="233">
        <f t="shared" si="57"/>
        <v>0</v>
      </c>
      <c r="K242" s="234" t="s">
        <v>819</v>
      </c>
    </row>
    <row r="243" spans="1:11" x14ac:dyDescent="0.25">
      <c r="K243" s="237"/>
    </row>
    <row r="244" spans="1:11" s="2" customFormat="1" x14ac:dyDescent="0.25">
      <c r="A244" s="34" t="s">
        <v>88</v>
      </c>
      <c r="B244" s="34" t="s">
        <v>265</v>
      </c>
      <c r="C244" s="35" t="s">
        <v>266</v>
      </c>
      <c r="D244" s="226"/>
      <c r="E244" s="226"/>
      <c r="F244" s="226"/>
      <c r="G244" s="226"/>
      <c r="H244" s="226"/>
      <c r="I244" s="226"/>
      <c r="J244" s="226"/>
      <c r="K244" s="237"/>
    </row>
    <row r="245" spans="1:11" x14ac:dyDescent="0.25">
      <c r="A245" s="24" t="s">
        <v>90</v>
      </c>
      <c r="B245" s="24" t="s">
        <v>262</v>
      </c>
      <c r="C245" s="23" t="s">
        <v>263</v>
      </c>
      <c r="K245" s="237"/>
    </row>
    <row r="246" spans="1:11" x14ac:dyDescent="0.25">
      <c r="A246" s="132" t="s">
        <v>267</v>
      </c>
      <c r="B246" s="132" t="s">
        <v>202</v>
      </c>
      <c r="C246" s="131" t="s">
        <v>106</v>
      </c>
      <c r="D246" s="233">
        <v>390000</v>
      </c>
      <c r="E246" s="233">
        <v>530000</v>
      </c>
      <c r="F246" s="233">
        <v>322500</v>
      </c>
      <c r="G246" s="233">
        <v>505000</v>
      </c>
      <c r="H246" s="233">
        <v>150000</v>
      </c>
      <c r="I246" s="233">
        <f t="shared" ref="I246:I247" si="58">H246/F246*100</f>
        <v>46.511627906976742</v>
      </c>
      <c r="J246" s="233">
        <f t="shared" ref="J246:J247" si="59">H246/G246*100</f>
        <v>29.702970297029701</v>
      </c>
      <c r="K246" s="234">
        <v>11</v>
      </c>
    </row>
    <row r="247" spans="1:11" x14ac:dyDescent="0.25">
      <c r="A247" s="132" t="s">
        <v>88</v>
      </c>
      <c r="B247" s="132" t="s">
        <v>265</v>
      </c>
      <c r="C247" s="131" t="s">
        <v>92</v>
      </c>
      <c r="D247" s="233">
        <f>+D246</f>
        <v>390000</v>
      </c>
      <c r="E247" s="233">
        <f>+E246</f>
        <v>530000</v>
      </c>
      <c r="F247" s="233">
        <f>+F246</f>
        <v>322500</v>
      </c>
      <c r="G247" s="233">
        <f>+G246</f>
        <v>505000</v>
      </c>
      <c r="H247" s="233">
        <f>+H246</f>
        <v>150000</v>
      </c>
      <c r="I247" s="233">
        <f t="shared" si="58"/>
        <v>46.511627906976742</v>
      </c>
      <c r="J247" s="233">
        <f t="shared" si="59"/>
        <v>29.702970297029701</v>
      </c>
      <c r="K247" s="234">
        <v>11</v>
      </c>
    </row>
    <row r="248" spans="1:11" x14ac:dyDescent="0.25">
      <c r="K248" s="237"/>
    </row>
    <row r="249" spans="1:11" s="2" customFormat="1" x14ac:dyDescent="0.25">
      <c r="A249" s="34" t="s">
        <v>88</v>
      </c>
      <c r="B249" s="34" t="s">
        <v>268</v>
      </c>
      <c r="C249" s="35" t="s">
        <v>269</v>
      </c>
      <c r="D249" s="226"/>
      <c r="E249" s="226"/>
      <c r="F249" s="226"/>
      <c r="G249" s="226"/>
      <c r="H249" s="226"/>
      <c r="I249" s="226"/>
      <c r="J249" s="226"/>
      <c r="K249" s="237"/>
    </row>
    <row r="250" spans="1:11" s="61" customFormat="1" x14ac:dyDescent="0.25">
      <c r="A250" s="24" t="s">
        <v>90</v>
      </c>
      <c r="B250" s="24" t="s">
        <v>564</v>
      </c>
      <c r="C250" s="23" t="s">
        <v>565</v>
      </c>
      <c r="D250" s="227"/>
      <c r="E250" s="227"/>
      <c r="F250" s="227"/>
      <c r="G250" s="227"/>
      <c r="H250" s="227"/>
      <c r="I250" s="227"/>
      <c r="J250" s="227"/>
      <c r="K250" s="237"/>
    </row>
    <row r="251" spans="1:11" s="2" customFormat="1" x14ac:dyDescent="0.25">
      <c r="A251" s="132" t="s">
        <v>566</v>
      </c>
      <c r="B251" s="132" t="s">
        <v>202</v>
      </c>
      <c r="C251" s="131" t="s">
        <v>106</v>
      </c>
      <c r="D251" s="233">
        <v>15000</v>
      </c>
      <c r="E251" s="233">
        <v>15000</v>
      </c>
      <c r="F251" s="233">
        <v>0</v>
      </c>
      <c r="G251" s="233">
        <v>15000</v>
      </c>
      <c r="H251" s="233">
        <v>0</v>
      </c>
      <c r="I251" s="233">
        <v>0</v>
      </c>
      <c r="J251" s="233">
        <f t="shared" ref="J251" si="60">H251/G251*100</f>
        <v>0</v>
      </c>
      <c r="K251" s="234">
        <v>11</v>
      </c>
    </row>
    <row r="252" spans="1:11" s="2" customFormat="1" x14ac:dyDescent="0.25">
      <c r="A252" s="34"/>
      <c r="B252" s="34"/>
      <c r="C252" s="35"/>
      <c r="D252" s="226"/>
      <c r="E252" s="226"/>
      <c r="F252" s="226"/>
      <c r="G252" s="226"/>
      <c r="H252" s="226"/>
      <c r="I252" s="226"/>
      <c r="J252" s="226"/>
      <c r="K252" s="237"/>
    </row>
    <row r="253" spans="1:11" x14ac:dyDescent="0.25">
      <c r="A253" s="24" t="s">
        <v>90</v>
      </c>
      <c r="B253" s="24" t="s">
        <v>262</v>
      </c>
      <c r="C253" s="23" t="s">
        <v>263</v>
      </c>
      <c r="K253" s="237"/>
    </row>
    <row r="254" spans="1:11" x14ac:dyDescent="0.25">
      <c r="A254" s="132" t="s">
        <v>270</v>
      </c>
      <c r="B254" s="132" t="s">
        <v>252</v>
      </c>
      <c r="C254" s="131" t="s">
        <v>94</v>
      </c>
      <c r="D254" s="233">
        <v>8526.25</v>
      </c>
      <c r="E254" s="233">
        <v>0</v>
      </c>
      <c r="F254" s="233">
        <v>0</v>
      </c>
      <c r="G254" s="233">
        <v>0</v>
      </c>
      <c r="H254" s="233">
        <v>0</v>
      </c>
      <c r="I254" s="233">
        <v>0</v>
      </c>
      <c r="J254" s="233">
        <v>0</v>
      </c>
      <c r="K254" s="234">
        <v>11</v>
      </c>
    </row>
    <row r="255" spans="1:11" x14ac:dyDescent="0.25">
      <c r="A255" s="132" t="s">
        <v>271</v>
      </c>
      <c r="B255" s="132" t="s">
        <v>123</v>
      </c>
      <c r="C255" s="131" t="s">
        <v>95</v>
      </c>
      <c r="D255" s="233">
        <v>36774.230000000003</v>
      </c>
      <c r="E255" s="233">
        <v>25000</v>
      </c>
      <c r="F255" s="233">
        <v>8562.5</v>
      </c>
      <c r="G255" s="233">
        <v>25000</v>
      </c>
      <c r="H255" s="233">
        <v>26349.599999999999</v>
      </c>
      <c r="I255" s="233">
        <f t="shared" ref="I255:I258" si="61">H255/F255*100</f>
        <v>307.73255474452554</v>
      </c>
      <c r="J255" s="233">
        <f t="shared" ref="J255:J258" si="62">H255/G255*100</f>
        <v>105.39840000000001</v>
      </c>
      <c r="K255" s="234">
        <v>11</v>
      </c>
    </row>
    <row r="256" spans="1:11" x14ac:dyDescent="0.25">
      <c r="A256" s="132" t="s">
        <v>272</v>
      </c>
      <c r="B256" s="132" t="s">
        <v>125</v>
      </c>
      <c r="C256" s="131" t="s">
        <v>96</v>
      </c>
      <c r="D256" s="233">
        <v>4600</v>
      </c>
      <c r="E256" s="233">
        <v>0</v>
      </c>
      <c r="F256" s="233">
        <v>0</v>
      </c>
      <c r="G256" s="233">
        <v>0</v>
      </c>
      <c r="H256" s="233">
        <v>0</v>
      </c>
      <c r="I256" s="233">
        <v>0</v>
      </c>
      <c r="J256" s="233">
        <v>0</v>
      </c>
      <c r="K256" s="234">
        <v>11</v>
      </c>
    </row>
    <row r="257" spans="1:11" x14ac:dyDescent="0.25">
      <c r="A257" s="132" t="s">
        <v>273</v>
      </c>
      <c r="B257" s="132" t="s">
        <v>274</v>
      </c>
      <c r="C257" s="131" t="s">
        <v>303</v>
      </c>
      <c r="D257" s="233">
        <v>0</v>
      </c>
      <c r="E257" s="233">
        <v>0</v>
      </c>
      <c r="F257" s="233">
        <v>0</v>
      </c>
      <c r="G257" s="233">
        <v>0</v>
      </c>
      <c r="H257" s="233">
        <v>0</v>
      </c>
      <c r="I257" s="233">
        <v>0</v>
      </c>
      <c r="J257" s="233">
        <v>0</v>
      </c>
      <c r="K257" s="234">
        <v>11</v>
      </c>
    </row>
    <row r="258" spans="1:11" x14ac:dyDescent="0.25">
      <c r="A258" s="132" t="s">
        <v>88</v>
      </c>
      <c r="B258" s="132" t="s">
        <v>268</v>
      </c>
      <c r="C258" s="131" t="s">
        <v>92</v>
      </c>
      <c r="D258" s="233">
        <f>SUM(D254:D257)+D251</f>
        <v>64900.480000000003</v>
      </c>
      <c r="E258" s="233">
        <f>SUM(E254:E257)+E251</f>
        <v>40000</v>
      </c>
      <c r="F258" s="233">
        <f>SUM(F254:F257)+F251</f>
        <v>8562.5</v>
      </c>
      <c r="G258" s="233">
        <f>SUM(G254:G257)+G251</f>
        <v>40000</v>
      </c>
      <c r="H258" s="233">
        <f>SUM(H254:H257)+H251</f>
        <v>26349.599999999999</v>
      </c>
      <c r="I258" s="233">
        <f t="shared" si="61"/>
        <v>307.73255474452554</v>
      </c>
      <c r="J258" s="233">
        <f t="shared" si="62"/>
        <v>65.873999999999995</v>
      </c>
      <c r="K258" s="234">
        <v>11</v>
      </c>
    </row>
    <row r="259" spans="1:11" x14ac:dyDescent="0.25">
      <c r="K259" s="237"/>
    </row>
    <row r="260" spans="1:11" s="1" customFormat="1" x14ac:dyDescent="0.25">
      <c r="A260" s="27" t="s">
        <v>97</v>
      </c>
      <c r="B260" s="27" t="s">
        <v>9</v>
      </c>
      <c r="C260" s="28" t="s">
        <v>43</v>
      </c>
      <c r="D260" s="167" t="s">
        <v>728</v>
      </c>
      <c r="E260" s="167" t="s">
        <v>848</v>
      </c>
      <c r="F260" s="167" t="s">
        <v>864</v>
      </c>
      <c r="G260" s="167" t="s">
        <v>849</v>
      </c>
      <c r="H260" s="167" t="s">
        <v>865</v>
      </c>
      <c r="I260" s="192" t="s">
        <v>547</v>
      </c>
      <c r="J260" s="192" t="s">
        <v>547</v>
      </c>
      <c r="K260" s="230" t="s">
        <v>817</v>
      </c>
    </row>
    <row r="261" spans="1:11" s="2" customFormat="1" x14ac:dyDescent="0.25">
      <c r="A261" s="34" t="s">
        <v>88</v>
      </c>
      <c r="B261" s="34" t="s">
        <v>275</v>
      </c>
      <c r="C261" s="35" t="s">
        <v>276</v>
      </c>
      <c r="D261" s="134" t="s">
        <v>800</v>
      </c>
      <c r="E261" s="134" t="s">
        <v>801</v>
      </c>
      <c r="F261" s="134" t="s">
        <v>802</v>
      </c>
      <c r="G261" s="134" t="s">
        <v>803</v>
      </c>
      <c r="H261" s="134" t="s">
        <v>866</v>
      </c>
      <c r="I261" s="193" t="s">
        <v>888</v>
      </c>
      <c r="J261" s="193" t="s">
        <v>889</v>
      </c>
      <c r="K261" s="231" t="s">
        <v>818</v>
      </c>
    </row>
    <row r="262" spans="1:11" x14ac:dyDescent="0.25">
      <c r="A262" s="24" t="s">
        <v>90</v>
      </c>
      <c r="B262" s="24" t="s">
        <v>262</v>
      </c>
      <c r="C262" s="23" t="s">
        <v>263</v>
      </c>
      <c r="K262" s="237"/>
    </row>
    <row r="263" spans="1:11" x14ac:dyDescent="0.25">
      <c r="A263" s="132" t="s">
        <v>277</v>
      </c>
      <c r="B263" s="132" t="s">
        <v>210</v>
      </c>
      <c r="C263" s="131" t="s">
        <v>211</v>
      </c>
      <c r="D263" s="233">
        <v>1838994</v>
      </c>
      <c r="E263" s="233">
        <v>1885000</v>
      </c>
      <c r="F263" s="233">
        <v>945405</v>
      </c>
      <c r="G263" s="233">
        <v>1949000</v>
      </c>
      <c r="H263" s="233">
        <v>943338</v>
      </c>
      <c r="I263" s="233">
        <f t="shared" ref="I263:I273" si="63">H263/F263*100</f>
        <v>99.78136354260873</v>
      </c>
      <c r="J263" s="233">
        <f t="shared" ref="J263:J273" si="64">H263/G263*100</f>
        <v>48.401128783991794</v>
      </c>
      <c r="K263" s="234" t="s">
        <v>827</v>
      </c>
    </row>
    <row r="264" spans="1:11" x14ac:dyDescent="0.25">
      <c r="A264" s="132" t="s">
        <v>278</v>
      </c>
      <c r="B264" s="132" t="s">
        <v>247</v>
      </c>
      <c r="C264" s="131" t="s">
        <v>248</v>
      </c>
      <c r="D264" s="233">
        <v>54000</v>
      </c>
      <c r="E264" s="233">
        <v>52200</v>
      </c>
      <c r="F264" s="233">
        <v>8500</v>
      </c>
      <c r="G264" s="233">
        <v>82900</v>
      </c>
      <c r="H264" s="233">
        <v>0</v>
      </c>
      <c r="I264" s="233">
        <f t="shared" si="63"/>
        <v>0</v>
      </c>
      <c r="J264" s="233">
        <f t="shared" si="64"/>
        <v>0</v>
      </c>
      <c r="K264" s="234">
        <v>54</v>
      </c>
    </row>
    <row r="265" spans="1:11" x14ac:dyDescent="0.25">
      <c r="A265" s="132" t="s">
        <v>279</v>
      </c>
      <c r="B265" s="132" t="s">
        <v>213</v>
      </c>
      <c r="C265" s="131" t="s">
        <v>214</v>
      </c>
      <c r="D265" s="233">
        <v>444603</v>
      </c>
      <c r="E265" s="233">
        <v>445000</v>
      </c>
      <c r="F265" s="233">
        <v>222285</v>
      </c>
      <c r="G265" s="233">
        <v>390000</v>
      </c>
      <c r="H265" s="233">
        <v>211662</v>
      </c>
      <c r="I265" s="233">
        <f t="shared" si="63"/>
        <v>95.221000067480929</v>
      </c>
      <c r="J265" s="233">
        <f t="shared" si="64"/>
        <v>54.272307692307699</v>
      </c>
      <c r="K265" s="234" t="s">
        <v>827</v>
      </c>
    </row>
    <row r="266" spans="1:11" x14ac:dyDescent="0.25">
      <c r="A266" s="132" t="s">
        <v>280</v>
      </c>
      <c r="B266" s="132" t="s">
        <v>216</v>
      </c>
      <c r="C266" s="131" t="s">
        <v>217</v>
      </c>
      <c r="D266" s="233">
        <v>65906</v>
      </c>
      <c r="E266" s="233">
        <v>48668</v>
      </c>
      <c r="F266" s="233">
        <v>16078</v>
      </c>
      <c r="G266" s="233">
        <v>55600</v>
      </c>
      <c r="H266" s="233">
        <v>10027</v>
      </c>
      <c r="I266" s="233">
        <f t="shared" si="63"/>
        <v>62.36472198034582</v>
      </c>
      <c r="J266" s="233">
        <f t="shared" si="64"/>
        <v>18.034172661870503</v>
      </c>
      <c r="K266" s="234" t="s">
        <v>828</v>
      </c>
    </row>
    <row r="267" spans="1:11" x14ac:dyDescent="0.25">
      <c r="A267" s="132" t="s">
        <v>281</v>
      </c>
      <c r="B267" s="132" t="s">
        <v>252</v>
      </c>
      <c r="C267" s="131" t="s">
        <v>94</v>
      </c>
      <c r="D267" s="233">
        <v>231029</v>
      </c>
      <c r="E267" s="233">
        <v>308472.37</v>
      </c>
      <c r="F267" s="233">
        <v>153985</v>
      </c>
      <c r="G267" s="233">
        <v>306000</v>
      </c>
      <c r="H267" s="233">
        <v>93671</v>
      </c>
      <c r="I267" s="233">
        <f t="shared" si="63"/>
        <v>60.831249797058149</v>
      </c>
      <c r="J267" s="233">
        <f t="shared" si="64"/>
        <v>30.611437908496729</v>
      </c>
      <c r="K267" s="234" t="s">
        <v>829</v>
      </c>
    </row>
    <row r="268" spans="1:11" x14ac:dyDescent="0.25">
      <c r="A268" s="132" t="s">
        <v>282</v>
      </c>
      <c r="B268" s="132" t="s">
        <v>123</v>
      </c>
      <c r="C268" s="131" t="s">
        <v>95</v>
      </c>
      <c r="D268" s="233">
        <v>166585</v>
      </c>
      <c r="E268" s="233">
        <v>393820.75</v>
      </c>
      <c r="F268" s="233">
        <v>67002</v>
      </c>
      <c r="G268" s="233">
        <v>609180</v>
      </c>
      <c r="H268" s="233">
        <v>472413</v>
      </c>
      <c r="I268" s="233">
        <f t="shared" si="63"/>
        <v>705.07298289603295</v>
      </c>
      <c r="J268" s="233">
        <f t="shared" si="64"/>
        <v>77.549000295479161</v>
      </c>
      <c r="K268" s="234" t="s">
        <v>830</v>
      </c>
    </row>
    <row r="269" spans="1:11" x14ac:dyDescent="0.25">
      <c r="A269" s="132" t="s">
        <v>283</v>
      </c>
      <c r="B269" s="132" t="s">
        <v>125</v>
      </c>
      <c r="C269" s="131" t="s">
        <v>96</v>
      </c>
      <c r="D269" s="233">
        <v>42941</v>
      </c>
      <c r="E269" s="233">
        <v>52878.879999999997</v>
      </c>
      <c r="F269" s="233">
        <v>31446</v>
      </c>
      <c r="G269" s="233">
        <v>49073</v>
      </c>
      <c r="H269" s="233">
        <v>27951</v>
      </c>
      <c r="I269" s="233">
        <f t="shared" si="63"/>
        <v>88.885708834191945</v>
      </c>
      <c r="J269" s="233">
        <f t="shared" si="64"/>
        <v>56.958001344935091</v>
      </c>
      <c r="K269" s="234" t="s">
        <v>830</v>
      </c>
    </row>
    <row r="270" spans="1:11" x14ac:dyDescent="0.25">
      <c r="A270" s="132" t="s">
        <v>284</v>
      </c>
      <c r="B270" s="132" t="s">
        <v>285</v>
      </c>
      <c r="C270" s="131" t="s">
        <v>286</v>
      </c>
      <c r="D270" s="233">
        <v>4112</v>
      </c>
      <c r="E270" s="233">
        <v>3620</v>
      </c>
      <c r="F270" s="233">
        <v>1737</v>
      </c>
      <c r="G270" s="233">
        <v>3700</v>
      </c>
      <c r="H270" s="233">
        <v>2140</v>
      </c>
      <c r="I270" s="233">
        <f t="shared" si="63"/>
        <v>123.20092112838228</v>
      </c>
      <c r="J270" s="233">
        <f t="shared" si="64"/>
        <v>57.837837837837839</v>
      </c>
      <c r="K270" s="234" t="s">
        <v>830</v>
      </c>
    </row>
    <row r="271" spans="1:11" x14ac:dyDescent="0.25">
      <c r="A271" s="132" t="s">
        <v>543</v>
      </c>
      <c r="B271" s="132" t="s">
        <v>274</v>
      </c>
      <c r="C271" s="131" t="s">
        <v>303</v>
      </c>
      <c r="D271" s="233">
        <v>4740</v>
      </c>
      <c r="E271" s="233">
        <v>35340</v>
      </c>
      <c r="F271" s="233">
        <v>0</v>
      </c>
      <c r="G271" s="233">
        <v>35600</v>
      </c>
      <c r="H271" s="233">
        <v>8515</v>
      </c>
      <c r="I271" s="233">
        <v>0</v>
      </c>
      <c r="J271" s="233">
        <f t="shared" si="64"/>
        <v>23.918539325842698</v>
      </c>
      <c r="K271" s="234" t="s">
        <v>830</v>
      </c>
    </row>
    <row r="272" spans="1:11" x14ac:dyDescent="0.25">
      <c r="A272" s="132" t="s">
        <v>751</v>
      </c>
      <c r="B272" s="132" t="s">
        <v>308</v>
      </c>
      <c r="C272" s="131" t="s">
        <v>309</v>
      </c>
      <c r="D272" s="233"/>
      <c r="E272" s="233"/>
      <c r="F272" s="233"/>
      <c r="G272" s="233">
        <v>10000</v>
      </c>
      <c r="H272" s="233"/>
      <c r="I272" s="233">
        <v>0</v>
      </c>
      <c r="J272" s="233">
        <f t="shared" si="64"/>
        <v>0</v>
      </c>
      <c r="K272" s="234">
        <v>11</v>
      </c>
    </row>
    <row r="273" spans="1:11" x14ac:dyDescent="0.25">
      <c r="A273" s="132" t="s">
        <v>88</v>
      </c>
      <c r="B273" s="132" t="s">
        <v>275</v>
      </c>
      <c r="C273" s="131" t="s">
        <v>92</v>
      </c>
      <c r="D273" s="233">
        <f>SUM(D263:D272)</f>
        <v>2852910</v>
      </c>
      <c r="E273" s="233">
        <f>SUM(E263:E272)</f>
        <v>3225000</v>
      </c>
      <c r="F273" s="233">
        <f>SUM(F263:F272)</f>
        <v>1446438</v>
      </c>
      <c r="G273" s="233">
        <f>SUM(G263:G272)</f>
        <v>3491053</v>
      </c>
      <c r="H273" s="233">
        <f>SUM(H263:H272)</f>
        <v>1769717</v>
      </c>
      <c r="I273" s="233">
        <f t="shared" si="63"/>
        <v>122.35000739748266</v>
      </c>
      <c r="J273" s="233">
        <f t="shared" si="64"/>
        <v>50.692928465995791</v>
      </c>
      <c r="K273" s="237"/>
    </row>
    <row r="274" spans="1:11" x14ac:dyDescent="0.25">
      <c r="A274" s="34" t="s">
        <v>88</v>
      </c>
      <c r="B274" s="34" t="s">
        <v>287</v>
      </c>
      <c r="C274" s="35" t="s">
        <v>288</v>
      </c>
      <c r="D274" s="226"/>
      <c r="E274" s="226"/>
      <c r="F274" s="226"/>
      <c r="G274" s="226"/>
      <c r="H274" s="226"/>
      <c r="I274" s="226"/>
      <c r="J274" s="226"/>
      <c r="K274" s="237"/>
    </row>
    <row r="275" spans="1:11" x14ac:dyDescent="0.25">
      <c r="A275" s="24" t="s">
        <v>90</v>
      </c>
      <c r="B275" s="24" t="s">
        <v>262</v>
      </c>
      <c r="C275" s="23" t="s">
        <v>263</v>
      </c>
      <c r="K275" s="237"/>
    </row>
    <row r="276" spans="1:11" x14ac:dyDescent="0.25">
      <c r="A276" s="132" t="s">
        <v>289</v>
      </c>
      <c r="B276" s="132" t="s">
        <v>202</v>
      </c>
      <c r="C276" s="131" t="s">
        <v>106</v>
      </c>
      <c r="D276" s="233">
        <v>20000</v>
      </c>
      <c r="E276" s="233">
        <v>70000</v>
      </c>
      <c r="F276" s="233">
        <v>0</v>
      </c>
      <c r="G276" s="233">
        <v>70000</v>
      </c>
      <c r="H276" s="233">
        <v>0</v>
      </c>
      <c r="I276" s="233">
        <v>0</v>
      </c>
      <c r="J276" s="233">
        <f t="shared" ref="J276:J277" si="65">H276/G276*100</f>
        <v>0</v>
      </c>
      <c r="K276" s="234">
        <v>11</v>
      </c>
    </row>
    <row r="277" spans="1:11" s="1" customFormat="1" x14ac:dyDescent="0.25">
      <c r="A277" s="132" t="s">
        <v>88</v>
      </c>
      <c r="B277" s="132" t="s">
        <v>287</v>
      </c>
      <c r="C277" s="131" t="s">
        <v>92</v>
      </c>
      <c r="D277" s="233">
        <f>+D276</f>
        <v>20000</v>
      </c>
      <c r="E277" s="233">
        <f>+E276</f>
        <v>70000</v>
      </c>
      <c r="F277" s="233">
        <f>+F276</f>
        <v>0</v>
      </c>
      <c r="G277" s="233">
        <f>+G276</f>
        <v>70000</v>
      </c>
      <c r="H277" s="233">
        <f>+H276</f>
        <v>0</v>
      </c>
      <c r="I277" s="233">
        <v>0</v>
      </c>
      <c r="J277" s="233">
        <f t="shared" si="65"/>
        <v>0</v>
      </c>
      <c r="K277" s="234">
        <v>11</v>
      </c>
    </row>
    <row r="278" spans="1:11" x14ac:dyDescent="0.25">
      <c r="K278" s="237"/>
    </row>
    <row r="279" spans="1:11" s="2" customFormat="1" ht="15.75" thickBot="1" x14ac:dyDescent="0.3">
      <c r="A279" s="47" t="s">
        <v>83</v>
      </c>
      <c r="B279" s="47" t="s">
        <v>258</v>
      </c>
      <c r="C279" s="48" t="s">
        <v>259</v>
      </c>
      <c r="D279" s="253">
        <f>+D242+D247+D258+D277+D273</f>
        <v>3458935.48</v>
      </c>
      <c r="E279" s="253">
        <f>+E242+E247+E258+E277+E273</f>
        <v>13365000</v>
      </c>
      <c r="F279" s="253">
        <f>+F242+F247+F258+F277+F273</f>
        <v>1777500.5</v>
      </c>
      <c r="G279" s="253">
        <f>+G242+G247+G258+G277+G273</f>
        <v>13606053</v>
      </c>
      <c r="H279" s="253">
        <f>+H242+H247+H258+H277+H273</f>
        <v>1946066.6</v>
      </c>
      <c r="I279" s="253">
        <f>H279/F279*100</f>
        <v>109.4833222269136</v>
      </c>
      <c r="J279" s="253">
        <f>H279/G279*100</f>
        <v>14.302947372026258</v>
      </c>
      <c r="K279" s="237"/>
    </row>
    <row r="280" spans="1:11" ht="15.75" thickTop="1" x14ac:dyDescent="0.25">
      <c r="A280" s="34"/>
      <c r="B280" s="34"/>
      <c r="C280" s="35"/>
      <c r="D280" s="226"/>
      <c r="E280" s="226"/>
      <c r="F280" s="226"/>
      <c r="G280" s="226"/>
      <c r="H280" s="226"/>
      <c r="I280" s="226"/>
      <c r="J280" s="226"/>
      <c r="K280" s="237"/>
    </row>
    <row r="281" spans="1:11" ht="15.75" thickBot="1" x14ac:dyDescent="0.3">
      <c r="K281" s="237"/>
    </row>
    <row r="282" spans="1:11" ht="15.75" thickBot="1" x14ac:dyDescent="0.3">
      <c r="A282" s="42" t="s">
        <v>83</v>
      </c>
      <c r="B282" s="43" t="s">
        <v>290</v>
      </c>
      <c r="C282" s="49" t="s">
        <v>291</v>
      </c>
      <c r="D282" s="275"/>
      <c r="K282" s="237"/>
    </row>
    <row r="283" spans="1:11" x14ac:dyDescent="0.25">
      <c r="K283" s="237"/>
    </row>
    <row r="284" spans="1:11" x14ac:dyDescent="0.25">
      <c r="A284" s="34" t="s">
        <v>141</v>
      </c>
      <c r="B284" s="34" t="s">
        <v>292</v>
      </c>
      <c r="C284" s="35" t="s">
        <v>293</v>
      </c>
      <c r="D284" s="226"/>
      <c r="E284" s="226"/>
      <c r="F284" s="226"/>
      <c r="G284" s="226"/>
      <c r="H284" s="226"/>
      <c r="I284" s="226"/>
      <c r="J284" s="226"/>
      <c r="K284" s="237"/>
    </row>
    <row r="285" spans="1:11" x14ac:dyDescent="0.25">
      <c r="A285" s="24" t="s">
        <v>90</v>
      </c>
      <c r="B285" s="24" t="s">
        <v>294</v>
      </c>
      <c r="C285" s="23" t="s">
        <v>295</v>
      </c>
      <c r="K285" s="237"/>
    </row>
    <row r="286" spans="1:11" x14ac:dyDescent="0.25">
      <c r="A286" s="132" t="s">
        <v>296</v>
      </c>
      <c r="B286" s="132" t="s">
        <v>202</v>
      </c>
      <c r="C286" s="131" t="s">
        <v>106</v>
      </c>
      <c r="D286" s="233">
        <v>166000</v>
      </c>
      <c r="E286" s="233">
        <v>170000</v>
      </c>
      <c r="F286" s="233">
        <v>96200</v>
      </c>
      <c r="G286" s="233">
        <v>170000</v>
      </c>
      <c r="H286" s="233">
        <v>80000</v>
      </c>
      <c r="I286" s="233">
        <f t="shared" ref="I286:I287" si="66">H286/F286*100</f>
        <v>83.160083160083161</v>
      </c>
      <c r="J286" s="233">
        <f t="shared" ref="J286:J287" si="67">H286/G286*100</f>
        <v>47.058823529411761</v>
      </c>
      <c r="K286" s="234">
        <v>11</v>
      </c>
    </row>
    <row r="287" spans="1:11" x14ac:dyDescent="0.25">
      <c r="A287" s="132" t="s">
        <v>141</v>
      </c>
      <c r="B287" s="132" t="s">
        <v>297</v>
      </c>
      <c r="C287" s="131" t="s">
        <v>92</v>
      </c>
      <c r="D287" s="233">
        <f>+D286</f>
        <v>166000</v>
      </c>
      <c r="E287" s="233">
        <f>+E286</f>
        <v>170000</v>
      </c>
      <c r="F287" s="233">
        <f>+F286</f>
        <v>96200</v>
      </c>
      <c r="G287" s="233">
        <f>+G286</f>
        <v>170000</v>
      </c>
      <c r="H287" s="233">
        <f>+H286</f>
        <v>80000</v>
      </c>
      <c r="I287" s="233">
        <f t="shared" si="66"/>
        <v>83.160083160083161</v>
      </c>
      <c r="J287" s="233">
        <f t="shared" si="67"/>
        <v>47.058823529411761</v>
      </c>
      <c r="K287" s="234">
        <v>11</v>
      </c>
    </row>
    <row r="288" spans="1:11" x14ac:dyDescent="0.25">
      <c r="K288" s="237"/>
    </row>
    <row r="289" spans="1:11" s="2" customFormat="1" x14ac:dyDescent="0.25">
      <c r="A289" s="34" t="s">
        <v>141</v>
      </c>
      <c r="B289" s="34" t="s">
        <v>298</v>
      </c>
      <c r="C289" s="35" t="s">
        <v>299</v>
      </c>
      <c r="D289" s="226"/>
      <c r="E289" s="226"/>
      <c r="F289" s="226"/>
      <c r="G289" s="226"/>
      <c r="H289" s="226"/>
      <c r="I289" s="226"/>
      <c r="J289" s="226"/>
      <c r="K289" s="237"/>
    </row>
    <row r="290" spans="1:11" x14ac:dyDescent="0.25">
      <c r="A290" s="24" t="s">
        <v>90</v>
      </c>
      <c r="B290" s="24" t="s">
        <v>300</v>
      </c>
      <c r="C290" s="23" t="s">
        <v>301</v>
      </c>
      <c r="K290" s="237"/>
    </row>
    <row r="291" spans="1:11" x14ac:dyDescent="0.25">
      <c r="A291" s="132" t="s">
        <v>302</v>
      </c>
      <c r="B291" s="132" t="s">
        <v>274</v>
      </c>
      <c r="C291" s="131" t="s">
        <v>303</v>
      </c>
      <c r="D291" s="233">
        <v>15402</v>
      </c>
      <c r="E291" s="233">
        <v>17000</v>
      </c>
      <c r="F291" s="233">
        <v>100</v>
      </c>
      <c r="G291" s="233">
        <v>17000</v>
      </c>
      <c r="H291" s="233">
        <v>0</v>
      </c>
      <c r="I291" s="233">
        <f t="shared" ref="I291:I294" si="68">H291/F291*100</f>
        <v>0</v>
      </c>
      <c r="J291" s="233">
        <f t="shared" ref="J291:J294" si="69">H291/G291*100</f>
        <v>0</v>
      </c>
      <c r="K291" s="234" t="s">
        <v>823</v>
      </c>
    </row>
    <row r="292" spans="1:11" x14ac:dyDescent="0.25">
      <c r="A292" s="132" t="s">
        <v>304</v>
      </c>
      <c r="B292" s="132" t="s">
        <v>305</v>
      </c>
      <c r="C292" s="131" t="s">
        <v>306</v>
      </c>
      <c r="D292" s="233">
        <v>113928</v>
      </c>
      <c r="E292" s="233">
        <v>133400</v>
      </c>
      <c r="F292" s="233">
        <v>45176</v>
      </c>
      <c r="G292" s="233">
        <v>133400</v>
      </c>
      <c r="H292" s="233">
        <v>58399</v>
      </c>
      <c r="I292" s="233">
        <f t="shared" si="68"/>
        <v>129.26996635381619</v>
      </c>
      <c r="J292" s="233">
        <f t="shared" si="69"/>
        <v>43.777361319340329</v>
      </c>
      <c r="K292" s="234" t="s">
        <v>836</v>
      </c>
    </row>
    <row r="293" spans="1:11" x14ac:dyDescent="0.25">
      <c r="A293" s="132" t="s">
        <v>307</v>
      </c>
      <c r="B293" s="132" t="s">
        <v>308</v>
      </c>
      <c r="C293" s="131" t="s">
        <v>309</v>
      </c>
      <c r="D293" s="233">
        <v>6644</v>
      </c>
      <c r="E293" s="233">
        <v>7200</v>
      </c>
      <c r="F293" s="233">
        <v>1719</v>
      </c>
      <c r="G293" s="233">
        <v>7200</v>
      </c>
      <c r="H293" s="233">
        <v>800</v>
      </c>
      <c r="I293" s="233">
        <f t="shared" si="68"/>
        <v>46.538685282140776</v>
      </c>
      <c r="J293" s="233">
        <f t="shared" si="69"/>
        <v>11.111111111111111</v>
      </c>
      <c r="K293" s="234" t="s">
        <v>823</v>
      </c>
    </row>
    <row r="294" spans="1:11" s="2" customFormat="1" x14ac:dyDescent="0.25">
      <c r="A294" s="132" t="s">
        <v>141</v>
      </c>
      <c r="B294" s="132" t="s">
        <v>298</v>
      </c>
      <c r="C294" s="131" t="s">
        <v>92</v>
      </c>
      <c r="D294" s="233">
        <f>SUM(D291:D293)</f>
        <v>135974</v>
      </c>
      <c r="E294" s="233">
        <f>SUM(E291:E293)</f>
        <v>157600</v>
      </c>
      <c r="F294" s="233">
        <f>SUM(F291:F293)</f>
        <v>46995</v>
      </c>
      <c r="G294" s="233">
        <f>SUM(G291:G293)</f>
        <v>157600</v>
      </c>
      <c r="H294" s="233">
        <f>SUM(H291:H293)</f>
        <v>59199</v>
      </c>
      <c r="I294" s="233">
        <f t="shared" si="68"/>
        <v>125.96872007660389</v>
      </c>
      <c r="J294" s="233">
        <f t="shared" si="69"/>
        <v>37.56281725888325</v>
      </c>
      <c r="K294" s="234">
        <v>11</v>
      </c>
    </row>
    <row r="295" spans="1:11" x14ac:dyDescent="0.25">
      <c r="K295" s="237"/>
    </row>
    <row r="296" spans="1:11" x14ac:dyDescent="0.25">
      <c r="A296" s="34" t="s">
        <v>88</v>
      </c>
      <c r="B296" s="34" t="s">
        <v>310</v>
      </c>
      <c r="C296" s="35" t="s">
        <v>874</v>
      </c>
      <c r="D296" s="226"/>
      <c r="E296" s="226"/>
      <c r="F296" s="226"/>
      <c r="G296" s="226"/>
      <c r="H296" s="226"/>
      <c r="I296" s="226"/>
      <c r="J296" s="226"/>
      <c r="K296" s="237"/>
    </row>
    <row r="297" spans="1:11" x14ac:dyDescent="0.25">
      <c r="A297" s="24" t="s">
        <v>90</v>
      </c>
      <c r="B297" s="24" t="s">
        <v>300</v>
      </c>
      <c r="C297" s="23" t="s">
        <v>301</v>
      </c>
      <c r="K297" s="237"/>
    </row>
    <row r="298" spans="1:11" x14ac:dyDescent="0.25">
      <c r="A298" s="132" t="s">
        <v>311</v>
      </c>
      <c r="B298" s="132" t="s">
        <v>125</v>
      </c>
      <c r="C298" s="131" t="s">
        <v>96</v>
      </c>
      <c r="D298" s="233">
        <v>258117.23</v>
      </c>
      <c r="E298" s="233">
        <v>335000</v>
      </c>
      <c r="F298" s="233">
        <v>134216.25</v>
      </c>
      <c r="G298" s="233">
        <v>335000</v>
      </c>
      <c r="H298" s="233">
        <v>141473.1</v>
      </c>
      <c r="I298" s="233">
        <f t="shared" ref="I298:I299" si="70">H298/F298*100</f>
        <v>105.40683412030958</v>
      </c>
      <c r="J298" s="233">
        <f t="shared" ref="J298:J299" si="71">H298/G298*100</f>
        <v>42.230776119402982</v>
      </c>
      <c r="K298" s="234">
        <v>11</v>
      </c>
    </row>
    <row r="299" spans="1:11" x14ac:dyDescent="0.25">
      <c r="A299" s="132" t="s">
        <v>88</v>
      </c>
      <c r="B299" s="132" t="s">
        <v>310</v>
      </c>
      <c r="C299" s="131" t="s">
        <v>92</v>
      </c>
      <c r="D299" s="233">
        <f>+D298</f>
        <v>258117.23</v>
      </c>
      <c r="E299" s="233">
        <f>+E298</f>
        <v>335000</v>
      </c>
      <c r="F299" s="233">
        <f>+F298</f>
        <v>134216.25</v>
      </c>
      <c r="G299" s="233">
        <f>+G298</f>
        <v>335000</v>
      </c>
      <c r="H299" s="233">
        <f>+H298</f>
        <v>141473.1</v>
      </c>
      <c r="I299" s="233">
        <f t="shared" si="70"/>
        <v>105.40683412030958</v>
      </c>
      <c r="J299" s="233">
        <f t="shared" si="71"/>
        <v>42.230776119402982</v>
      </c>
      <c r="K299" s="234">
        <v>11</v>
      </c>
    </row>
    <row r="300" spans="1:11" x14ac:dyDescent="0.25">
      <c r="K300" s="237"/>
    </row>
    <row r="301" spans="1:11" s="2" customFormat="1" x14ac:dyDescent="0.25">
      <c r="A301" s="34" t="s">
        <v>88</v>
      </c>
      <c r="B301" s="34" t="s">
        <v>312</v>
      </c>
      <c r="C301" s="35" t="s">
        <v>313</v>
      </c>
      <c r="D301" s="226"/>
      <c r="E301" s="226"/>
      <c r="F301" s="226"/>
      <c r="G301" s="226"/>
      <c r="H301" s="226"/>
      <c r="I301" s="226"/>
      <c r="J301" s="226"/>
      <c r="K301" s="237"/>
    </row>
    <row r="302" spans="1:11" x14ac:dyDescent="0.25">
      <c r="A302" s="24" t="s">
        <v>90</v>
      </c>
      <c r="B302" s="24" t="s">
        <v>314</v>
      </c>
      <c r="C302" s="23" t="s">
        <v>315</v>
      </c>
      <c r="K302" s="237"/>
    </row>
    <row r="303" spans="1:11" x14ac:dyDescent="0.25">
      <c r="A303" s="132" t="s">
        <v>752</v>
      </c>
      <c r="B303" s="132" t="s">
        <v>202</v>
      </c>
      <c r="C303" s="131" t="s">
        <v>106</v>
      </c>
      <c r="D303" s="233">
        <v>170000</v>
      </c>
      <c r="E303" s="233">
        <v>320000</v>
      </c>
      <c r="F303" s="233">
        <v>155768.79</v>
      </c>
      <c r="G303" s="233">
        <v>320000</v>
      </c>
      <c r="H303" s="233">
        <v>65253.73</v>
      </c>
      <c r="I303" s="233">
        <f t="shared" ref="I303:I304" si="72">H303/F303*100</f>
        <v>41.891401993942438</v>
      </c>
      <c r="J303" s="233">
        <f t="shared" ref="J303:J304" si="73">H303/G303*100</f>
        <v>20.391790624999999</v>
      </c>
      <c r="K303" s="234">
        <v>11</v>
      </c>
    </row>
    <row r="304" spans="1:11" x14ac:dyDescent="0.25">
      <c r="A304" s="132" t="s">
        <v>88</v>
      </c>
      <c r="B304" s="132" t="s">
        <v>312</v>
      </c>
      <c r="C304" s="131" t="s">
        <v>92</v>
      </c>
      <c r="D304" s="233">
        <f>+D303</f>
        <v>170000</v>
      </c>
      <c r="E304" s="233">
        <f>+E303</f>
        <v>320000</v>
      </c>
      <c r="F304" s="233">
        <f>+F303</f>
        <v>155768.79</v>
      </c>
      <c r="G304" s="233">
        <f>+G303</f>
        <v>320000</v>
      </c>
      <c r="H304" s="233">
        <f>+H303</f>
        <v>65253.73</v>
      </c>
      <c r="I304" s="233">
        <f t="shared" si="72"/>
        <v>41.891401993942438</v>
      </c>
      <c r="J304" s="233">
        <f t="shared" si="73"/>
        <v>20.391790624999999</v>
      </c>
      <c r="K304" s="234">
        <v>11</v>
      </c>
    </row>
    <row r="305" spans="1:11" x14ac:dyDescent="0.25">
      <c r="A305" s="27" t="s">
        <v>97</v>
      </c>
      <c r="B305" s="27" t="s">
        <v>9</v>
      </c>
      <c r="C305" s="28" t="s">
        <v>43</v>
      </c>
      <c r="D305" s="167" t="s">
        <v>728</v>
      </c>
      <c r="E305" s="167" t="s">
        <v>848</v>
      </c>
      <c r="F305" s="167" t="s">
        <v>864</v>
      </c>
      <c r="G305" s="167" t="s">
        <v>849</v>
      </c>
      <c r="H305" s="167" t="s">
        <v>865</v>
      </c>
      <c r="I305" s="192" t="s">
        <v>547</v>
      </c>
      <c r="J305" s="192" t="s">
        <v>547</v>
      </c>
      <c r="K305" s="230" t="s">
        <v>817</v>
      </c>
    </row>
    <row r="306" spans="1:11" s="2" customFormat="1" x14ac:dyDescent="0.25">
      <c r="A306" s="24"/>
      <c r="B306" s="24"/>
      <c r="C306" s="23"/>
      <c r="D306" s="227"/>
      <c r="E306" s="227"/>
      <c r="F306" s="227"/>
      <c r="G306" s="227"/>
      <c r="H306" s="227"/>
      <c r="I306" s="193" t="s">
        <v>888</v>
      </c>
      <c r="J306" s="193" t="s">
        <v>889</v>
      </c>
      <c r="K306" s="231" t="s">
        <v>818</v>
      </c>
    </row>
    <row r="308" spans="1:11" x14ac:dyDescent="0.25">
      <c r="A308" s="34" t="s">
        <v>88</v>
      </c>
      <c r="B308" s="34" t="s">
        <v>317</v>
      </c>
      <c r="C308" s="35" t="s">
        <v>318</v>
      </c>
      <c r="D308" s="226"/>
      <c r="E308" s="226"/>
      <c r="F308" s="226"/>
      <c r="G308" s="226"/>
      <c r="H308" s="226"/>
      <c r="I308" s="226"/>
      <c r="J308" s="226"/>
    </row>
    <row r="309" spans="1:11" x14ac:dyDescent="0.25">
      <c r="A309" s="24" t="s">
        <v>90</v>
      </c>
      <c r="B309" s="24" t="s">
        <v>300</v>
      </c>
      <c r="C309" s="23" t="s">
        <v>301</v>
      </c>
    </row>
    <row r="310" spans="1:11" s="1" customFormat="1" x14ac:dyDescent="0.25">
      <c r="A310" s="132" t="s">
        <v>319</v>
      </c>
      <c r="B310" s="132" t="s">
        <v>210</v>
      </c>
      <c r="C310" s="131" t="s">
        <v>211</v>
      </c>
      <c r="D310" s="233">
        <v>220219</v>
      </c>
      <c r="E310" s="233">
        <v>220300</v>
      </c>
      <c r="F310" s="233">
        <v>105753</v>
      </c>
      <c r="G310" s="233">
        <v>220300</v>
      </c>
      <c r="H310" s="233">
        <v>106240</v>
      </c>
      <c r="I310" s="233">
        <f t="shared" ref="I310:I320" si="74">H310/F310*100</f>
        <v>100.46050703053342</v>
      </c>
      <c r="J310" s="233">
        <f t="shared" ref="J310:J320" si="75">H310/G310*100</f>
        <v>48.22514752610077</v>
      </c>
      <c r="K310" s="234">
        <v>11</v>
      </c>
    </row>
    <row r="311" spans="1:11" x14ac:dyDescent="0.25">
      <c r="A311" s="132" t="s">
        <v>320</v>
      </c>
      <c r="B311" s="132" t="s">
        <v>247</v>
      </c>
      <c r="C311" s="131" t="s">
        <v>248</v>
      </c>
      <c r="D311" s="233">
        <v>10800</v>
      </c>
      <c r="E311" s="233">
        <v>20800</v>
      </c>
      <c r="F311" s="233">
        <v>0</v>
      </c>
      <c r="G311" s="233">
        <v>20800</v>
      </c>
      <c r="H311" s="233">
        <v>0</v>
      </c>
      <c r="I311" s="233">
        <v>0</v>
      </c>
      <c r="J311" s="233">
        <f t="shared" si="75"/>
        <v>0</v>
      </c>
      <c r="K311" s="234">
        <v>11</v>
      </c>
    </row>
    <row r="312" spans="1:11" s="2" customFormat="1" x14ac:dyDescent="0.25">
      <c r="A312" s="132" t="s">
        <v>321</v>
      </c>
      <c r="B312" s="132" t="s">
        <v>213</v>
      </c>
      <c r="C312" s="131" t="s">
        <v>214</v>
      </c>
      <c r="D312" s="233">
        <v>37878</v>
      </c>
      <c r="E312" s="233">
        <v>36400</v>
      </c>
      <c r="F312" s="233">
        <v>17449</v>
      </c>
      <c r="G312" s="233">
        <v>36400</v>
      </c>
      <c r="H312" s="233">
        <v>17530</v>
      </c>
      <c r="I312" s="233">
        <f t="shared" si="74"/>
        <v>100.46420998338013</v>
      </c>
      <c r="J312" s="233">
        <f t="shared" si="75"/>
        <v>48.159340659340657</v>
      </c>
      <c r="K312" s="234">
        <v>11</v>
      </c>
    </row>
    <row r="313" spans="1:11" x14ac:dyDescent="0.25">
      <c r="A313" s="132" t="s">
        <v>322</v>
      </c>
      <c r="B313" s="132" t="s">
        <v>216</v>
      </c>
      <c r="C313" s="131" t="s">
        <v>217</v>
      </c>
      <c r="D313" s="233">
        <v>22004</v>
      </c>
      <c r="E313" s="233">
        <v>23100</v>
      </c>
      <c r="F313" s="233">
        <v>10666</v>
      </c>
      <c r="G313" s="233">
        <v>23100</v>
      </c>
      <c r="H313" s="233">
        <v>7702</v>
      </c>
      <c r="I313" s="233">
        <f t="shared" si="74"/>
        <v>72.210763172698293</v>
      </c>
      <c r="J313" s="233">
        <f t="shared" si="75"/>
        <v>33.341991341991339</v>
      </c>
      <c r="K313" s="234">
        <v>11</v>
      </c>
    </row>
    <row r="314" spans="1:11" x14ac:dyDescent="0.25">
      <c r="A314" s="132" t="s">
        <v>323</v>
      </c>
      <c r="B314" s="132" t="s">
        <v>252</v>
      </c>
      <c r="C314" s="131" t="s">
        <v>94</v>
      </c>
      <c r="D314" s="233">
        <v>37002</v>
      </c>
      <c r="E314" s="233">
        <v>43600</v>
      </c>
      <c r="F314" s="233">
        <v>19057</v>
      </c>
      <c r="G314" s="233">
        <v>43600</v>
      </c>
      <c r="H314" s="233">
        <v>18899</v>
      </c>
      <c r="I314" s="233">
        <f t="shared" si="74"/>
        <v>99.170908327648633</v>
      </c>
      <c r="J314" s="233">
        <f t="shared" si="75"/>
        <v>43.346330275229356</v>
      </c>
      <c r="K314" s="234" t="s">
        <v>835</v>
      </c>
    </row>
    <row r="315" spans="1:11" x14ac:dyDescent="0.25">
      <c r="A315" s="132" t="s">
        <v>324</v>
      </c>
      <c r="B315" s="132" t="s">
        <v>123</v>
      </c>
      <c r="C315" s="131" t="s">
        <v>95</v>
      </c>
      <c r="D315" s="233">
        <v>105622</v>
      </c>
      <c r="E315" s="233">
        <v>117700</v>
      </c>
      <c r="F315" s="233">
        <v>37871</v>
      </c>
      <c r="G315" s="233">
        <v>117700</v>
      </c>
      <c r="H315" s="233">
        <v>20537</v>
      </c>
      <c r="I315" s="233">
        <f t="shared" si="74"/>
        <v>54.22882944733437</v>
      </c>
      <c r="J315" s="233">
        <f t="shared" si="75"/>
        <v>17.448598130841123</v>
      </c>
      <c r="K315" s="234" t="s">
        <v>835</v>
      </c>
    </row>
    <row r="316" spans="1:11" x14ac:dyDescent="0.25">
      <c r="A316" s="132" t="s">
        <v>546</v>
      </c>
      <c r="B316" s="132" t="s">
        <v>328</v>
      </c>
      <c r="C316" s="131" t="s">
        <v>388</v>
      </c>
      <c r="D316" s="233">
        <v>4280</v>
      </c>
      <c r="E316" s="233">
        <v>19800</v>
      </c>
      <c r="F316" s="233">
        <v>144</v>
      </c>
      <c r="G316" s="233">
        <v>23400</v>
      </c>
      <c r="H316" s="233">
        <v>10478</v>
      </c>
      <c r="I316" s="233">
        <f t="shared" si="74"/>
        <v>7276.3888888888887</v>
      </c>
      <c r="J316" s="233">
        <f t="shared" si="75"/>
        <v>44.777777777777779</v>
      </c>
      <c r="K316" s="234" t="s">
        <v>835</v>
      </c>
    </row>
    <row r="317" spans="1:11" x14ac:dyDescent="0.25">
      <c r="A317" s="132" t="s">
        <v>325</v>
      </c>
      <c r="B317" s="132" t="s">
        <v>125</v>
      </c>
      <c r="C317" s="131" t="s">
        <v>96</v>
      </c>
      <c r="D317" s="233">
        <v>21597</v>
      </c>
      <c r="E317" s="233">
        <v>21500</v>
      </c>
      <c r="F317" s="233">
        <v>5568</v>
      </c>
      <c r="G317" s="233">
        <v>21500</v>
      </c>
      <c r="H317" s="233">
        <v>4100</v>
      </c>
      <c r="I317" s="233">
        <f t="shared" si="74"/>
        <v>73.635057471264361</v>
      </c>
      <c r="J317" s="233">
        <f t="shared" si="75"/>
        <v>19.069767441860467</v>
      </c>
      <c r="K317" s="234" t="s">
        <v>834</v>
      </c>
    </row>
    <row r="318" spans="1:11" x14ac:dyDescent="0.25">
      <c r="A318" s="132" t="s">
        <v>326</v>
      </c>
      <c r="B318" s="132" t="s">
        <v>285</v>
      </c>
      <c r="C318" s="131" t="s">
        <v>316</v>
      </c>
      <c r="D318" s="233">
        <v>2873</v>
      </c>
      <c r="E318" s="233">
        <v>2600</v>
      </c>
      <c r="F318" s="233">
        <v>1325</v>
      </c>
      <c r="G318" s="233">
        <v>2600</v>
      </c>
      <c r="H318" s="233">
        <v>1246</v>
      </c>
      <c r="I318" s="233">
        <f t="shared" si="74"/>
        <v>94.037735849056602</v>
      </c>
      <c r="J318" s="233">
        <f t="shared" si="75"/>
        <v>47.923076923076927</v>
      </c>
      <c r="K318" s="234">
        <v>11</v>
      </c>
    </row>
    <row r="319" spans="1:11" x14ac:dyDescent="0.25">
      <c r="A319" s="132" t="s">
        <v>327</v>
      </c>
      <c r="B319" s="132" t="s">
        <v>202</v>
      </c>
      <c r="C319" s="131" t="s">
        <v>106</v>
      </c>
      <c r="D319" s="233">
        <v>882</v>
      </c>
      <c r="E319" s="233">
        <v>1000</v>
      </c>
      <c r="F319" s="233">
        <v>0</v>
      </c>
      <c r="G319" s="233">
        <v>1000</v>
      </c>
      <c r="H319" s="233">
        <v>0</v>
      </c>
      <c r="I319" s="233">
        <v>0</v>
      </c>
      <c r="J319" s="233">
        <f t="shared" si="75"/>
        <v>0</v>
      </c>
      <c r="K319" s="234">
        <v>43</v>
      </c>
    </row>
    <row r="320" spans="1:11" x14ac:dyDescent="0.25">
      <c r="A320" s="132" t="s">
        <v>88</v>
      </c>
      <c r="B320" s="132" t="s">
        <v>317</v>
      </c>
      <c r="C320" s="131" t="s">
        <v>92</v>
      </c>
      <c r="D320" s="233">
        <f>SUM(D310:D319)</f>
        <v>463157</v>
      </c>
      <c r="E320" s="233">
        <f>SUM(E310:E319)</f>
        <v>506800</v>
      </c>
      <c r="F320" s="233">
        <f>SUM(F310:F319)</f>
        <v>197833</v>
      </c>
      <c r="G320" s="233">
        <f>SUM(G310:G319)</f>
        <v>510400</v>
      </c>
      <c r="H320" s="233">
        <f>SUM(H310:H319)</f>
        <v>186732</v>
      </c>
      <c r="I320" s="233">
        <f t="shared" si="74"/>
        <v>94.388701581637036</v>
      </c>
      <c r="J320" s="233">
        <f t="shared" si="75"/>
        <v>36.585423197492162</v>
      </c>
      <c r="K320" s="234"/>
    </row>
    <row r="321" spans="1:11" x14ac:dyDescent="0.25">
      <c r="A321" s="27" t="s">
        <v>97</v>
      </c>
      <c r="B321" s="27" t="s">
        <v>9</v>
      </c>
      <c r="C321" s="28" t="s">
        <v>43</v>
      </c>
      <c r="D321" s="167" t="s">
        <v>728</v>
      </c>
      <c r="E321" s="167" t="s">
        <v>848</v>
      </c>
      <c r="F321" s="167" t="s">
        <v>864</v>
      </c>
      <c r="G321" s="167" t="s">
        <v>849</v>
      </c>
      <c r="H321" s="167" t="s">
        <v>865</v>
      </c>
      <c r="I321" s="192" t="s">
        <v>547</v>
      </c>
      <c r="J321" s="192" t="s">
        <v>547</v>
      </c>
      <c r="K321" s="230" t="s">
        <v>817</v>
      </c>
    </row>
    <row r="322" spans="1:11" x14ac:dyDescent="0.25">
      <c r="A322" s="27" t="s">
        <v>788</v>
      </c>
      <c r="B322" s="27" t="s">
        <v>789</v>
      </c>
      <c r="C322" s="27" t="s">
        <v>790</v>
      </c>
      <c r="D322" s="134" t="s">
        <v>800</v>
      </c>
      <c r="E322" s="134" t="s">
        <v>801</v>
      </c>
      <c r="F322" s="134" t="s">
        <v>802</v>
      </c>
      <c r="G322" s="134" t="s">
        <v>803</v>
      </c>
      <c r="H322" s="134" t="s">
        <v>866</v>
      </c>
      <c r="I322" s="193" t="s">
        <v>888</v>
      </c>
      <c r="J322" s="193" t="s">
        <v>889</v>
      </c>
      <c r="K322" s="231" t="s">
        <v>818</v>
      </c>
    </row>
    <row r="324" spans="1:11" x14ac:dyDescent="0.25">
      <c r="A324" s="34" t="s">
        <v>88</v>
      </c>
      <c r="B324" s="34" t="s">
        <v>329</v>
      </c>
      <c r="C324" s="35" t="s">
        <v>330</v>
      </c>
      <c r="D324" s="226"/>
      <c r="E324" s="226"/>
      <c r="F324" s="226"/>
      <c r="G324" s="226"/>
      <c r="H324" s="226"/>
      <c r="I324" s="226"/>
      <c r="J324" s="226"/>
    </row>
    <row r="325" spans="1:11" s="2" customFormat="1" x14ac:dyDescent="0.25">
      <c r="A325" s="24" t="s">
        <v>90</v>
      </c>
      <c r="B325" s="24" t="s">
        <v>300</v>
      </c>
      <c r="C325" s="23" t="s">
        <v>331</v>
      </c>
      <c r="D325" s="227"/>
      <c r="E325" s="227"/>
      <c r="F325" s="227"/>
      <c r="G325" s="227"/>
      <c r="H325" s="227"/>
      <c r="I325" s="227"/>
      <c r="J325" s="227"/>
      <c r="K325" s="228"/>
    </row>
    <row r="326" spans="1:11" x14ac:dyDescent="0.25">
      <c r="A326" s="132" t="s">
        <v>332</v>
      </c>
      <c r="B326" s="132" t="s">
        <v>274</v>
      </c>
      <c r="C326" s="131" t="s">
        <v>303</v>
      </c>
      <c r="D326" s="233">
        <v>68918</v>
      </c>
      <c r="E326" s="233">
        <v>18000</v>
      </c>
      <c r="F326" s="233">
        <v>7577</v>
      </c>
      <c r="G326" s="233">
        <v>8600</v>
      </c>
      <c r="H326" s="233">
        <v>0</v>
      </c>
      <c r="I326" s="233">
        <f t="shared" ref="I326:I327" si="76">H326/F326*100</f>
        <v>0</v>
      </c>
      <c r="J326" s="233">
        <f t="shared" ref="J326:J327" si="77">H326/G326*100</f>
        <v>0</v>
      </c>
      <c r="K326" s="234">
        <v>11</v>
      </c>
    </row>
    <row r="327" spans="1:11" x14ac:dyDescent="0.25">
      <c r="A327" s="132" t="s">
        <v>88</v>
      </c>
      <c r="B327" s="132" t="s">
        <v>329</v>
      </c>
      <c r="C327" s="131" t="s">
        <v>92</v>
      </c>
      <c r="D327" s="233">
        <f>+D326</f>
        <v>68918</v>
      </c>
      <c r="E327" s="233">
        <f t="shared" ref="E327:H327" si="78">+E326</f>
        <v>18000</v>
      </c>
      <c r="F327" s="233">
        <f t="shared" si="78"/>
        <v>7577</v>
      </c>
      <c r="G327" s="233">
        <f t="shared" si="78"/>
        <v>8600</v>
      </c>
      <c r="H327" s="233">
        <f t="shared" si="78"/>
        <v>0</v>
      </c>
      <c r="I327" s="233">
        <f t="shared" si="76"/>
        <v>0</v>
      </c>
      <c r="J327" s="233">
        <f t="shared" si="77"/>
        <v>0</v>
      </c>
      <c r="K327" s="234"/>
    </row>
    <row r="328" spans="1:11" x14ac:dyDescent="0.25">
      <c r="K328" s="237"/>
    </row>
    <row r="329" spans="1:11" x14ac:dyDescent="0.25">
      <c r="A329" s="34" t="s">
        <v>88</v>
      </c>
      <c r="B329" s="34" t="s">
        <v>333</v>
      </c>
      <c r="C329" s="35" t="s">
        <v>753</v>
      </c>
      <c r="D329" s="226"/>
      <c r="E329" s="226"/>
      <c r="F329" s="226"/>
      <c r="G329" s="226"/>
      <c r="H329" s="226"/>
      <c r="I329" s="226"/>
      <c r="J329" s="226"/>
      <c r="K329" s="237"/>
    </row>
    <row r="330" spans="1:11" x14ac:dyDescent="0.25">
      <c r="A330" s="24" t="s">
        <v>90</v>
      </c>
      <c r="B330" s="24" t="s">
        <v>300</v>
      </c>
      <c r="C330" s="23" t="s">
        <v>331</v>
      </c>
      <c r="K330" s="237"/>
    </row>
    <row r="331" spans="1:11" x14ac:dyDescent="0.25">
      <c r="A331" s="132" t="s">
        <v>334</v>
      </c>
      <c r="B331" s="132" t="s">
        <v>210</v>
      </c>
      <c r="C331" s="131" t="s">
        <v>211</v>
      </c>
      <c r="D331" s="233">
        <v>248953</v>
      </c>
      <c r="E331" s="233">
        <v>304000</v>
      </c>
      <c r="F331" s="233">
        <v>148643</v>
      </c>
      <c r="G331" s="233">
        <v>316000</v>
      </c>
      <c r="H331" s="233">
        <v>140510</v>
      </c>
      <c r="I331" s="233">
        <f t="shared" ref="I331:I349" si="79">H331/F331*100</f>
        <v>94.5285011739537</v>
      </c>
      <c r="J331" s="233">
        <f t="shared" ref="J331:J349" si="80">H331/G331*100</f>
        <v>44.465189873417721</v>
      </c>
      <c r="K331" s="234">
        <v>11</v>
      </c>
    </row>
    <row r="332" spans="1:11" x14ac:dyDescent="0.25">
      <c r="A332" s="132" t="s">
        <v>589</v>
      </c>
      <c r="B332" s="132" t="s">
        <v>247</v>
      </c>
      <c r="C332" s="131" t="s">
        <v>248</v>
      </c>
      <c r="D332" s="233">
        <v>12600</v>
      </c>
      <c r="E332" s="233">
        <v>22100</v>
      </c>
      <c r="F332" s="233">
        <v>3000</v>
      </c>
      <c r="G332" s="233">
        <v>38100</v>
      </c>
      <c r="H332" s="233">
        <v>7992</v>
      </c>
      <c r="I332" s="233">
        <f t="shared" si="79"/>
        <v>266.40000000000003</v>
      </c>
      <c r="J332" s="233">
        <f t="shared" si="80"/>
        <v>20.976377952755907</v>
      </c>
      <c r="K332" s="234">
        <v>11</v>
      </c>
    </row>
    <row r="333" spans="1:11" x14ac:dyDescent="0.25">
      <c r="A333" s="132" t="s">
        <v>335</v>
      </c>
      <c r="B333" s="132" t="s">
        <v>213</v>
      </c>
      <c r="C333" s="131" t="s">
        <v>214</v>
      </c>
      <c r="D333" s="233">
        <v>42820</v>
      </c>
      <c r="E333" s="233">
        <v>50270</v>
      </c>
      <c r="F333" s="233">
        <v>24706</v>
      </c>
      <c r="G333" s="233">
        <v>52200</v>
      </c>
      <c r="H333" s="233">
        <v>23184</v>
      </c>
      <c r="I333" s="233">
        <f t="shared" si="79"/>
        <v>93.839553144985018</v>
      </c>
      <c r="J333" s="233">
        <f t="shared" si="80"/>
        <v>44.41379310344827</v>
      </c>
      <c r="K333" s="234">
        <v>11</v>
      </c>
    </row>
    <row r="334" spans="1:11" x14ac:dyDescent="0.25">
      <c r="A334" s="132" t="s">
        <v>336</v>
      </c>
      <c r="B334" s="132" t="s">
        <v>216</v>
      </c>
      <c r="C334" s="131" t="s">
        <v>217</v>
      </c>
      <c r="D334" s="233">
        <v>3952</v>
      </c>
      <c r="E334" s="233">
        <v>14000</v>
      </c>
      <c r="F334" s="233">
        <v>7687</v>
      </c>
      <c r="G334" s="233">
        <v>16000</v>
      </c>
      <c r="H334" s="233">
        <v>2674</v>
      </c>
      <c r="I334" s="233">
        <f t="shared" si="79"/>
        <v>34.786002341615713</v>
      </c>
      <c r="J334" s="233">
        <f t="shared" si="80"/>
        <v>16.712499999999999</v>
      </c>
      <c r="K334" s="234">
        <v>11</v>
      </c>
    </row>
    <row r="335" spans="1:11" x14ac:dyDescent="0.25">
      <c r="A335" s="132" t="s">
        <v>337</v>
      </c>
      <c r="B335" s="132" t="s">
        <v>252</v>
      </c>
      <c r="C335" s="131" t="s">
        <v>94</v>
      </c>
      <c r="D335" s="233">
        <v>154872</v>
      </c>
      <c r="E335" s="233">
        <v>140769</v>
      </c>
      <c r="F335" s="233">
        <v>65989</v>
      </c>
      <c r="G335" s="233">
        <v>148500</v>
      </c>
      <c r="H335" s="233">
        <v>78298</v>
      </c>
      <c r="I335" s="233">
        <f t="shared" si="79"/>
        <v>118.65310885147524</v>
      </c>
      <c r="J335" s="233">
        <f t="shared" si="80"/>
        <v>52.725925925925921</v>
      </c>
      <c r="K335" s="234" t="s">
        <v>837</v>
      </c>
    </row>
    <row r="336" spans="1:11" x14ac:dyDescent="0.25">
      <c r="A336" s="132" t="s">
        <v>338</v>
      </c>
      <c r="B336" s="132" t="s">
        <v>123</v>
      </c>
      <c r="C336" s="131" t="s">
        <v>95</v>
      </c>
      <c r="D336" s="233">
        <v>118310</v>
      </c>
      <c r="E336" s="233">
        <v>135450</v>
      </c>
      <c r="F336" s="233">
        <v>63056</v>
      </c>
      <c r="G336" s="233">
        <v>154900</v>
      </c>
      <c r="H336" s="233">
        <v>68086</v>
      </c>
      <c r="I336" s="233">
        <f t="shared" si="79"/>
        <v>107.97703628520681</v>
      </c>
      <c r="J336" s="233">
        <f t="shared" si="80"/>
        <v>43.954809554551325</v>
      </c>
      <c r="K336" s="234" t="s">
        <v>838</v>
      </c>
    </row>
    <row r="337" spans="1:13" x14ac:dyDescent="0.25">
      <c r="A337" s="132" t="s">
        <v>339</v>
      </c>
      <c r="B337" s="132" t="s">
        <v>328</v>
      </c>
      <c r="C337" s="131" t="s">
        <v>340</v>
      </c>
      <c r="D337" s="233">
        <v>19590</v>
      </c>
      <c r="E337" s="233">
        <v>3700</v>
      </c>
      <c r="F337" s="233">
        <v>910</v>
      </c>
      <c r="G337" s="233">
        <v>4000</v>
      </c>
      <c r="H337" s="233">
        <v>270</v>
      </c>
      <c r="I337" s="233">
        <f t="shared" si="79"/>
        <v>29.670329670329672</v>
      </c>
      <c r="J337" s="233">
        <f t="shared" si="80"/>
        <v>6.75</v>
      </c>
      <c r="K337" s="234">
        <v>11</v>
      </c>
    </row>
    <row r="338" spans="1:13" s="1" customFormat="1" x14ac:dyDescent="0.25">
      <c r="A338" s="132" t="s">
        <v>341</v>
      </c>
      <c r="B338" s="132" t="s">
        <v>125</v>
      </c>
      <c r="C338" s="131" t="s">
        <v>96</v>
      </c>
      <c r="D338" s="233">
        <v>29971</v>
      </c>
      <c r="E338" s="233">
        <v>26620</v>
      </c>
      <c r="F338" s="233">
        <v>17276</v>
      </c>
      <c r="G338" s="233">
        <v>16500</v>
      </c>
      <c r="H338" s="233">
        <v>15896</v>
      </c>
      <c r="I338" s="233">
        <f t="shared" si="79"/>
        <v>92.012039824033337</v>
      </c>
      <c r="J338" s="233">
        <f t="shared" si="80"/>
        <v>96.339393939393929</v>
      </c>
      <c r="K338" s="234" t="s">
        <v>837</v>
      </c>
      <c r="M338" s="1" t="s">
        <v>1025</v>
      </c>
    </row>
    <row r="339" spans="1:13" x14ac:dyDescent="0.25">
      <c r="A339" s="132" t="s">
        <v>342</v>
      </c>
      <c r="B339" s="132" t="s">
        <v>285</v>
      </c>
      <c r="C339" s="131" t="s">
        <v>316</v>
      </c>
      <c r="D339" s="233">
        <v>2137</v>
      </c>
      <c r="E339" s="233">
        <v>2400</v>
      </c>
      <c r="F339" s="233">
        <v>1182</v>
      </c>
      <c r="G339" s="233">
        <v>2200</v>
      </c>
      <c r="H339" s="233">
        <v>1207</v>
      </c>
      <c r="I339" s="233">
        <f t="shared" si="79"/>
        <v>102.1150592216582</v>
      </c>
      <c r="J339" s="233">
        <f t="shared" si="80"/>
        <v>54.86363636363636</v>
      </c>
      <c r="K339" s="234">
        <v>11</v>
      </c>
    </row>
    <row r="340" spans="1:13" s="2" customFormat="1" x14ac:dyDescent="0.25">
      <c r="A340" s="132" t="s">
        <v>345</v>
      </c>
      <c r="B340" s="132" t="s">
        <v>274</v>
      </c>
      <c r="C340" s="131" t="s">
        <v>303</v>
      </c>
      <c r="D340" s="233"/>
      <c r="E340" s="233"/>
      <c r="F340" s="233"/>
      <c r="G340" s="233">
        <v>34000</v>
      </c>
      <c r="H340" s="233"/>
      <c r="I340" s="233">
        <v>0</v>
      </c>
      <c r="J340" s="233">
        <f t="shared" si="80"/>
        <v>0</v>
      </c>
      <c r="K340" s="234">
        <v>11</v>
      </c>
    </row>
    <row r="341" spans="1:13" x14ac:dyDescent="0.25">
      <c r="A341" s="132" t="s">
        <v>346</v>
      </c>
      <c r="B341" s="132" t="s">
        <v>305</v>
      </c>
      <c r="C341" s="131" t="s">
        <v>306</v>
      </c>
      <c r="D341" s="233">
        <v>17326</v>
      </c>
      <c r="E341" s="233">
        <v>31610</v>
      </c>
      <c r="F341" s="233">
        <v>5875</v>
      </c>
      <c r="G341" s="233">
        <v>7000</v>
      </c>
      <c r="H341" s="233"/>
      <c r="I341" s="233">
        <f t="shared" si="79"/>
        <v>0</v>
      </c>
      <c r="J341" s="233">
        <f t="shared" si="80"/>
        <v>0</v>
      </c>
      <c r="K341" s="234">
        <v>11</v>
      </c>
    </row>
    <row r="342" spans="1:13" x14ac:dyDescent="0.25">
      <c r="A342" s="132" t="s">
        <v>88</v>
      </c>
      <c r="B342" s="132" t="s">
        <v>333</v>
      </c>
      <c r="C342" s="131" t="s">
        <v>92</v>
      </c>
      <c r="D342" s="233">
        <f>SUM(D331:D341)</f>
        <v>650531</v>
      </c>
      <c r="E342" s="233">
        <f>SUM(E331:E341)</f>
        <v>730919</v>
      </c>
      <c r="F342" s="233">
        <f>SUM(F331:F341)</f>
        <v>338324</v>
      </c>
      <c r="G342" s="233">
        <f>SUM(G331:G341)</f>
        <v>789400</v>
      </c>
      <c r="H342" s="233">
        <f>SUM(H331:H341)</f>
        <v>338117</v>
      </c>
      <c r="I342" s="233">
        <f t="shared" si="79"/>
        <v>99.938816046156944</v>
      </c>
      <c r="J342" s="233">
        <f t="shared" si="80"/>
        <v>42.832151000760071</v>
      </c>
      <c r="K342" s="234">
        <v>11</v>
      </c>
    </row>
    <row r="343" spans="1:13" x14ac:dyDescent="0.25">
      <c r="A343" s="27" t="s">
        <v>97</v>
      </c>
      <c r="B343" s="27" t="s">
        <v>9</v>
      </c>
      <c r="C343" s="28" t="s">
        <v>43</v>
      </c>
      <c r="D343" s="167" t="s">
        <v>728</v>
      </c>
      <c r="E343" s="167" t="s">
        <v>848</v>
      </c>
      <c r="F343" s="167" t="s">
        <v>864</v>
      </c>
      <c r="G343" s="167" t="s">
        <v>849</v>
      </c>
      <c r="H343" s="167" t="s">
        <v>855</v>
      </c>
      <c r="I343" s="167" t="s">
        <v>547</v>
      </c>
      <c r="J343" s="167" t="s">
        <v>547</v>
      </c>
      <c r="K343" s="230" t="s">
        <v>817</v>
      </c>
    </row>
    <row r="344" spans="1:13" x14ac:dyDescent="0.25">
      <c r="A344" s="27" t="s">
        <v>788</v>
      </c>
      <c r="B344" s="27" t="s">
        <v>789</v>
      </c>
      <c r="C344" s="27" t="s">
        <v>790</v>
      </c>
      <c r="D344" s="134" t="s">
        <v>800</v>
      </c>
      <c r="E344" s="134" t="s">
        <v>801</v>
      </c>
      <c r="F344" s="134" t="s">
        <v>802</v>
      </c>
      <c r="G344" s="134" t="s">
        <v>803</v>
      </c>
      <c r="H344" s="134" t="s">
        <v>866</v>
      </c>
      <c r="I344" s="134" t="s">
        <v>888</v>
      </c>
      <c r="J344" s="134" t="s">
        <v>889</v>
      </c>
      <c r="K344" s="231" t="s">
        <v>818</v>
      </c>
    </row>
    <row r="345" spans="1:13" x14ac:dyDescent="0.25">
      <c r="H345" s="254"/>
      <c r="I345" s="254"/>
      <c r="J345" s="254"/>
    </row>
    <row r="346" spans="1:13" x14ac:dyDescent="0.25">
      <c r="A346" s="34" t="s">
        <v>88</v>
      </c>
      <c r="B346" s="34" t="s">
        <v>347</v>
      </c>
      <c r="C346" s="35" t="s">
        <v>348</v>
      </c>
      <c r="D346" s="226"/>
      <c r="E346" s="226"/>
      <c r="F346" s="226"/>
      <c r="G346" s="226"/>
      <c r="H346" s="255"/>
      <c r="I346" s="254"/>
      <c r="J346" s="254"/>
    </row>
    <row r="347" spans="1:13" x14ac:dyDescent="0.25">
      <c r="A347" s="24" t="s">
        <v>181</v>
      </c>
      <c r="B347" s="24" t="s">
        <v>300</v>
      </c>
      <c r="C347" s="23" t="s">
        <v>301</v>
      </c>
      <c r="H347" s="254"/>
      <c r="I347" s="254"/>
      <c r="J347" s="254"/>
    </row>
    <row r="348" spans="1:13" x14ac:dyDescent="0.25">
      <c r="A348" s="132" t="s">
        <v>349</v>
      </c>
      <c r="B348" s="132" t="s">
        <v>202</v>
      </c>
      <c r="C348" s="131" t="s">
        <v>106</v>
      </c>
      <c r="D348" s="233">
        <v>20000</v>
      </c>
      <c r="E348" s="233">
        <v>20000</v>
      </c>
      <c r="F348" s="233">
        <v>15000</v>
      </c>
      <c r="G348" s="233">
        <v>20000</v>
      </c>
      <c r="H348" s="233">
        <v>20000</v>
      </c>
      <c r="I348" s="233">
        <f t="shared" si="79"/>
        <v>133.33333333333331</v>
      </c>
      <c r="J348" s="233">
        <f t="shared" si="80"/>
        <v>100</v>
      </c>
      <c r="K348" s="234">
        <v>11</v>
      </c>
    </row>
    <row r="349" spans="1:13" s="2" customFormat="1" x14ac:dyDescent="0.25">
      <c r="A349" s="132" t="s">
        <v>88</v>
      </c>
      <c r="B349" s="132" t="s">
        <v>347</v>
      </c>
      <c r="C349" s="131" t="s">
        <v>92</v>
      </c>
      <c r="D349" s="233">
        <f>+D348</f>
        <v>20000</v>
      </c>
      <c r="E349" s="233">
        <f>+E348</f>
        <v>20000</v>
      </c>
      <c r="F349" s="233">
        <f>+F348</f>
        <v>15000</v>
      </c>
      <c r="G349" s="233">
        <f>+G348</f>
        <v>20000</v>
      </c>
      <c r="H349" s="233">
        <f>+H348</f>
        <v>20000</v>
      </c>
      <c r="I349" s="233">
        <f t="shared" si="79"/>
        <v>133.33333333333331</v>
      </c>
      <c r="J349" s="233">
        <f t="shared" si="80"/>
        <v>100</v>
      </c>
      <c r="K349" s="234">
        <v>11</v>
      </c>
    </row>
    <row r="350" spans="1:13" x14ac:dyDescent="0.25">
      <c r="K350" s="237"/>
    </row>
    <row r="351" spans="1:13" x14ac:dyDescent="0.25">
      <c r="A351" s="34" t="s">
        <v>88</v>
      </c>
      <c r="B351" s="34" t="s">
        <v>350</v>
      </c>
      <c r="C351" s="35" t="s">
        <v>351</v>
      </c>
      <c r="D351" s="226"/>
      <c r="E351" s="226"/>
      <c r="F351" s="226"/>
      <c r="G351" s="226"/>
      <c r="H351" s="226"/>
      <c r="I351" s="226"/>
      <c r="J351" s="226"/>
      <c r="K351" s="237"/>
    </row>
    <row r="352" spans="1:13" x14ac:dyDescent="0.25">
      <c r="A352" s="24" t="s">
        <v>181</v>
      </c>
      <c r="B352" s="24" t="s">
        <v>300</v>
      </c>
      <c r="C352" s="23" t="s">
        <v>301</v>
      </c>
      <c r="K352" s="237"/>
    </row>
    <row r="353" spans="1:11" x14ac:dyDescent="0.25">
      <c r="A353" s="132" t="s">
        <v>352</v>
      </c>
      <c r="B353" s="132" t="s">
        <v>202</v>
      </c>
      <c r="C353" s="131" t="s">
        <v>106</v>
      </c>
      <c r="D353" s="233">
        <v>30000</v>
      </c>
      <c r="E353" s="233">
        <v>30000</v>
      </c>
      <c r="F353" s="233">
        <v>30000</v>
      </c>
      <c r="G353" s="233">
        <v>40000</v>
      </c>
      <c r="H353" s="233">
        <v>0</v>
      </c>
      <c r="I353" s="233">
        <f t="shared" ref="I353:I354" si="81">H353/F353*100</f>
        <v>0</v>
      </c>
      <c r="J353" s="233">
        <f t="shared" ref="J353:J354" si="82">H353/G353*100</f>
        <v>0</v>
      </c>
      <c r="K353" s="234">
        <v>11</v>
      </c>
    </row>
    <row r="354" spans="1:11" x14ac:dyDescent="0.25">
      <c r="A354" s="132" t="s">
        <v>88</v>
      </c>
      <c r="B354" s="132" t="s">
        <v>350</v>
      </c>
      <c r="C354" s="131" t="s">
        <v>92</v>
      </c>
      <c r="D354" s="233">
        <f>+D353</f>
        <v>30000</v>
      </c>
      <c r="E354" s="233">
        <f>+E353</f>
        <v>30000</v>
      </c>
      <c r="F354" s="233">
        <f>+F353</f>
        <v>30000</v>
      </c>
      <c r="G354" s="233">
        <f>+G353</f>
        <v>40000</v>
      </c>
      <c r="H354" s="233">
        <f>+H353</f>
        <v>0</v>
      </c>
      <c r="I354" s="233">
        <f t="shared" si="81"/>
        <v>0</v>
      </c>
      <c r="J354" s="233">
        <f t="shared" si="82"/>
        <v>0</v>
      </c>
      <c r="K354" s="234">
        <v>11</v>
      </c>
    </row>
    <row r="355" spans="1:11" s="2" customFormat="1" x14ac:dyDescent="0.25">
      <c r="A355" s="24"/>
      <c r="B355" s="24"/>
      <c r="C355" s="23"/>
      <c r="D355" s="227"/>
      <c r="E355" s="227"/>
      <c r="F355" s="227"/>
      <c r="G355" s="227"/>
      <c r="H355" s="227"/>
      <c r="I355" s="227"/>
      <c r="J355" s="227"/>
      <c r="K355" s="237"/>
    </row>
    <row r="356" spans="1:11" x14ac:dyDescent="0.25">
      <c r="A356" s="34" t="s">
        <v>88</v>
      </c>
      <c r="B356" s="34" t="s">
        <v>353</v>
      </c>
      <c r="C356" s="35" t="s">
        <v>354</v>
      </c>
      <c r="D356" s="226"/>
      <c r="E356" s="226"/>
      <c r="F356" s="226"/>
      <c r="G356" s="226"/>
      <c r="H356" s="226"/>
      <c r="I356" s="226"/>
      <c r="J356" s="226"/>
      <c r="K356" s="237"/>
    </row>
    <row r="357" spans="1:11" x14ac:dyDescent="0.25">
      <c r="A357" s="24" t="s">
        <v>90</v>
      </c>
      <c r="B357" s="24" t="s">
        <v>300</v>
      </c>
      <c r="C357" s="23" t="s">
        <v>301</v>
      </c>
      <c r="K357" s="237"/>
    </row>
    <row r="358" spans="1:11" x14ac:dyDescent="0.25">
      <c r="A358" s="132" t="s">
        <v>355</v>
      </c>
      <c r="B358" s="132" t="s">
        <v>202</v>
      </c>
      <c r="C358" s="131" t="s">
        <v>106</v>
      </c>
      <c r="D358" s="233">
        <v>30000</v>
      </c>
      <c r="E358" s="233">
        <v>30000</v>
      </c>
      <c r="F358" s="233">
        <v>30000</v>
      </c>
      <c r="G358" s="233">
        <v>40000</v>
      </c>
      <c r="H358" s="233">
        <v>20000</v>
      </c>
      <c r="I358" s="233">
        <f t="shared" ref="I358:I359" si="83">H358/F358*100</f>
        <v>66.666666666666657</v>
      </c>
      <c r="J358" s="233">
        <f t="shared" ref="J358:J359" si="84">H358/G358*100</f>
        <v>50</v>
      </c>
      <c r="K358" s="234">
        <v>11</v>
      </c>
    </row>
    <row r="359" spans="1:11" x14ac:dyDescent="0.25">
      <c r="A359" s="132" t="s">
        <v>88</v>
      </c>
      <c r="B359" s="132" t="s">
        <v>353</v>
      </c>
      <c r="C359" s="131" t="s">
        <v>92</v>
      </c>
      <c r="D359" s="233">
        <f>+D358</f>
        <v>30000</v>
      </c>
      <c r="E359" s="233">
        <f>+E358</f>
        <v>30000</v>
      </c>
      <c r="F359" s="233">
        <f>+F358</f>
        <v>30000</v>
      </c>
      <c r="G359" s="233">
        <f>+G358</f>
        <v>40000</v>
      </c>
      <c r="H359" s="233">
        <f>+H358</f>
        <v>20000</v>
      </c>
      <c r="I359" s="233">
        <f t="shared" si="83"/>
        <v>66.666666666666657</v>
      </c>
      <c r="J359" s="233">
        <f t="shared" si="84"/>
        <v>50</v>
      </c>
      <c r="K359" s="234">
        <v>11</v>
      </c>
    </row>
    <row r="360" spans="1:11" x14ac:dyDescent="0.25">
      <c r="E360" s="256"/>
      <c r="F360" s="256"/>
      <c r="G360" s="256"/>
      <c r="H360" s="256"/>
      <c r="I360" s="256"/>
      <c r="J360" s="256"/>
      <c r="K360" s="237"/>
    </row>
    <row r="361" spans="1:11" x14ac:dyDescent="0.25">
      <c r="A361" s="34" t="s">
        <v>88</v>
      </c>
      <c r="B361" s="34" t="s">
        <v>356</v>
      </c>
      <c r="C361" s="35" t="s">
        <v>357</v>
      </c>
      <c r="D361" s="226"/>
      <c r="E361" s="256"/>
      <c r="F361" s="256"/>
      <c r="G361" s="256"/>
      <c r="H361" s="256"/>
      <c r="I361" s="256"/>
      <c r="J361" s="256"/>
      <c r="K361" s="237"/>
    </row>
    <row r="362" spans="1:11" x14ac:dyDescent="0.25">
      <c r="A362" s="24" t="s">
        <v>90</v>
      </c>
      <c r="B362" s="24" t="s">
        <v>300</v>
      </c>
      <c r="C362" s="23" t="s">
        <v>301</v>
      </c>
      <c r="E362" s="256"/>
      <c r="F362" s="256"/>
      <c r="G362" s="256"/>
      <c r="H362" s="256"/>
      <c r="I362" s="256"/>
      <c r="J362" s="256"/>
      <c r="K362" s="237"/>
    </row>
    <row r="363" spans="1:11" x14ac:dyDescent="0.25">
      <c r="A363" s="132" t="s">
        <v>358</v>
      </c>
      <c r="B363" s="132" t="s">
        <v>202</v>
      </c>
      <c r="C363" s="131" t="s">
        <v>106</v>
      </c>
      <c r="D363" s="233">
        <v>15000</v>
      </c>
      <c r="E363" s="233">
        <v>20000</v>
      </c>
      <c r="F363" s="233">
        <v>5000</v>
      </c>
      <c r="G363" s="233">
        <v>40000</v>
      </c>
      <c r="H363" s="233">
        <v>10000</v>
      </c>
      <c r="I363" s="233">
        <f t="shared" ref="I363:I364" si="85">H363/F363*100</f>
        <v>200</v>
      </c>
      <c r="J363" s="233">
        <f t="shared" ref="J363:J364" si="86">H363/G363*100</f>
        <v>25</v>
      </c>
      <c r="K363" s="234">
        <v>11</v>
      </c>
    </row>
    <row r="364" spans="1:11" x14ac:dyDescent="0.25">
      <c r="A364" s="132" t="s">
        <v>88</v>
      </c>
      <c r="B364" s="132" t="s">
        <v>356</v>
      </c>
      <c r="C364" s="131" t="s">
        <v>92</v>
      </c>
      <c r="D364" s="233">
        <f>+D363</f>
        <v>15000</v>
      </c>
      <c r="E364" s="233">
        <f>+E363</f>
        <v>20000</v>
      </c>
      <c r="F364" s="233">
        <f>+F363</f>
        <v>5000</v>
      </c>
      <c r="G364" s="233">
        <f>+G363</f>
        <v>40000</v>
      </c>
      <c r="H364" s="233">
        <f>+H363</f>
        <v>10000</v>
      </c>
      <c r="I364" s="233">
        <f t="shared" si="85"/>
        <v>200</v>
      </c>
      <c r="J364" s="233">
        <f t="shared" si="86"/>
        <v>25</v>
      </c>
      <c r="K364" s="234">
        <v>11</v>
      </c>
    </row>
    <row r="365" spans="1:11" x14ac:dyDescent="0.25">
      <c r="K365" s="237"/>
    </row>
    <row r="366" spans="1:11" x14ac:dyDescent="0.25">
      <c r="A366" s="34" t="s">
        <v>88</v>
      </c>
      <c r="B366" s="34" t="s">
        <v>359</v>
      </c>
      <c r="C366" s="35" t="s">
        <v>360</v>
      </c>
      <c r="D366" s="226"/>
      <c r="E366" s="226"/>
      <c r="F366" s="226"/>
      <c r="G366" s="226"/>
      <c r="H366" s="226"/>
      <c r="I366" s="226"/>
      <c r="J366" s="226"/>
      <c r="K366" s="237"/>
    </row>
    <row r="367" spans="1:11" x14ac:dyDescent="0.25">
      <c r="A367" s="24" t="s">
        <v>90</v>
      </c>
      <c r="B367" s="24" t="s">
        <v>300</v>
      </c>
      <c r="C367" s="23" t="s">
        <v>301</v>
      </c>
      <c r="K367" s="237"/>
    </row>
    <row r="368" spans="1:11" x14ac:dyDescent="0.25">
      <c r="A368" s="132" t="s">
        <v>361</v>
      </c>
      <c r="B368" s="132" t="s">
        <v>202</v>
      </c>
      <c r="C368" s="131" t="s">
        <v>106</v>
      </c>
      <c r="D368" s="233">
        <v>20000</v>
      </c>
      <c r="E368" s="233">
        <v>20000</v>
      </c>
      <c r="F368" s="233">
        <v>20000</v>
      </c>
      <c r="G368" s="233">
        <v>20000</v>
      </c>
      <c r="H368" s="233">
        <v>20000</v>
      </c>
      <c r="I368" s="233">
        <f t="shared" ref="I368:I369" si="87">H368/F368*100</f>
        <v>100</v>
      </c>
      <c r="J368" s="233">
        <f t="shared" ref="J368:J369" si="88">H368/G368*100</f>
        <v>100</v>
      </c>
      <c r="K368" s="234">
        <v>11</v>
      </c>
    </row>
    <row r="369" spans="1:11" x14ac:dyDescent="0.25">
      <c r="A369" s="132" t="s">
        <v>88</v>
      </c>
      <c r="B369" s="132" t="s">
        <v>359</v>
      </c>
      <c r="C369" s="131" t="s">
        <v>92</v>
      </c>
      <c r="D369" s="233">
        <f>+D368</f>
        <v>20000</v>
      </c>
      <c r="E369" s="233">
        <f>+E368</f>
        <v>20000</v>
      </c>
      <c r="F369" s="233">
        <f>+F368</f>
        <v>20000</v>
      </c>
      <c r="G369" s="233">
        <f>+G368</f>
        <v>20000</v>
      </c>
      <c r="H369" s="233">
        <f>+H368</f>
        <v>20000</v>
      </c>
      <c r="I369" s="233">
        <f t="shared" si="87"/>
        <v>100</v>
      </c>
      <c r="J369" s="233">
        <f t="shared" si="88"/>
        <v>100</v>
      </c>
      <c r="K369" s="234">
        <v>11</v>
      </c>
    </row>
    <row r="370" spans="1:11" s="1" customFormat="1" x14ac:dyDescent="0.25">
      <c r="A370" s="27" t="s">
        <v>97</v>
      </c>
      <c r="B370" s="27" t="s">
        <v>9</v>
      </c>
      <c r="C370" s="28" t="s">
        <v>43</v>
      </c>
      <c r="D370" s="167" t="s">
        <v>728</v>
      </c>
      <c r="E370" s="167" t="s">
        <v>848</v>
      </c>
      <c r="F370" s="167" t="s">
        <v>864</v>
      </c>
      <c r="G370" s="167" t="s">
        <v>849</v>
      </c>
      <c r="H370" s="167" t="s">
        <v>855</v>
      </c>
      <c r="I370" s="192" t="s">
        <v>547</v>
      </c>
      <c r="J370" s="192" t="s">
        <v>547</v>
      </c>
      <c r="K370" s="230" t="s">
        <v>826</v>
      </c>
    </row>
    <row r="371" spans="1:11" x14ac:dyDescent="0.25">
      <c r="A371" s="27" t="s">
        <v>788</v>
      </c>
      <c r="B371" s="27" t="s">
        <v>789</v>
      </c>
      <c r="C371" s="27" t="s">
        <v>790</v>
      </c>
      <c r="D371" s="134" t="s">
        <v>800</v>
      </c>
      <c r="E371" s="134" t="s">
        <v>801</v>
      </c>
      <c r="F371" s="134" t="s">
        <v>802</v>
      </c>
      <c r="G371" s="134" t="s">
        <v>803</v>
      </c>
      <c r="H371" s="134" t="s">
        <v>866</v>
      </c>
      <c r="I371" s="193" t="s">
        <v>888</v>
      </c>
      <c r="J371" s="193" t="s">
        <v>889</v>
      </c>
      <c r="K371" s="231" t="s">
        <v>818</v>
      </c>
    </row>
    <row r="372" spans="1:11" s="2" customFormat="1" x14ac:dyDescent="0.25">
      <c r="A372" s="34" t="s">
        <v>88</v>
      </c>
      <c r="B372" s="34" t="s">
        <v>567</v>
      </c>
      <c r="C372" s="35" t="s">
        <v>568</v>
      </c>
      <c r="D372" s="226"/>
      <c r="E372" s="226"/>
      <c r="F372" s="226"/>
      <c r="G372" s="226"/>
      <c r="H372" s="226"/>
      <c r="I372" s="226"/>
      <c r="J372" s="226"/>
      <c r="K372" s="237"/>
    </row>
    <row r="373" spans="1:11" x14ac:dyDescent="0.25">
      <c r="A373" s="24" t="s">
        <v>90</v>
      </c>
      <c r="B373" s="24" t="s">
        <v>300</v>
      </c>
      <c r="C373" s="23" t="s">
        <v>301</v>
      </c>
      <c r="K373" s="237"/>
    </row>
    <row r="374" spans="1:11" x14ac:dyDescent="0.25">
      <c r="A374" s="132" t="s">
        <v>810</v>
      </c>
      <c r="B374" s="132" t="s">
        <v>202</v>
      </c>
      <c r="C374" s="131" t="s">
        <v>106</v>
      </c>
      <c r="D374" s="233">
        <v>3000</v>
      </c>
      <c r="E374" s="233">
        <v>3000</v>
      </c>
      <c r="F374" s="233">
        <v>0</v>
      </c>
      <c r="G374" s="233">
        <v>10000</v>
      </c>
      <c r="H374" s="233">
        <v>10000</v>
      </c>
      <c r="I374" s="233">
        <v>0</v>
      </c>
      <c r="J374" s="233">
        <f t="shared" ref="J374:J375" si="89">H374/G374*100</f>
        <v>100</v>
      </c>
      <c r="K374" s="234">
        <v>11</v>
      </c>
    </row>
    <row r="375" spans="1:11" x14ac:dyDescent="0.25">
      <c r="A375" s="132" t="s">
        <v>88</v>
      </c>
      <c r="B375" s="132" t="s">
        <v>567</v>
      </c>
      <c r="C375" s="131" t="s">
        <v>92</v>
      </c>
      <c r="D375" s="233">
        <f>+D374</f>
        <v>3000</v>
      </c>
      <c r="E375" s="233">
        <f>+E374</f>
        <v>3000</v>
      </c>
      <c r="F375" s="233">
        <f>+F374</f>
        <v>0</v>
      </c>
      <c r="G375" s="233">
        <f>+G374</f>
        <v>10000</v>
      </c>
      <c r="H375" s="233">
        <f>+H374</f>
        <v>10000</v>
      </c>
      <c r="I375" s="233">
        <v>0</v>
      </c>
      <c r="J375" s="233">
        <f t="shared" si="89"/>
        <v>100</v>
      </c>
      <c r="K375" s="234">
        <v>11</v>
      </c>
    </row>
    <row r="376" spans="1:11" x14ac:dyDescent="0.25">
      <c r="K376" s="237"/>
    </row>
    <row r="377" spans="1:11" s="2" customFormat="1" x14ac:dyDescent="0.25">
      <c r="A377" s="34" t="s">
        <v>88</v>
      </c>
      <c r="B377" s="34" t="s">
        <v>569</v>
      </c>
      <c r="C377" s="35" t="s">
        <v>570</v>
      </c>
      <c r="D377" s="226"/>
      <c r="E377" s="226"/>
      <c r="F377" s="226"/>
      <c r="G377" s="226"/>
      <c r="H377" s="226"/>
      <c r="I377" s="226"/>
      <c r="J377" s="226"/>
      <c r="K377" s="237"/>
    </row>
    <row r="378" spans="1:11" x14ac:dyDescent="0.25">
      <c r="A378" s="24" t="s">
        <v>90</v>
      </c>
      <c r="B378" s="24" t="s">
        <v>300</v>
      </c>
      <c r="C378" s="23" t="s">
        <v>301</v>
      </c>
      <c r="K378" s="237"/>
    </row>
    <row r="379" spans="1:11" x14ac:dyDescent="0.25">
      <c r="A379" s="132" t="s">
        <v>809</v>
      </c>
      <c r="B379" s="132" t="s">
        <v>202</v>
      </c>
      <c r="C379" s="131" t="s">
        <v>106</v>
      </c>
      <c r="D379" s="233">
        <v>5000</v>
      </c>
      <c r="E379" s="233">
        <v>5000</v>
      </c>
      <c r="F379" s="233">
        <v>5000</v>
      </c>
      <c r="G379" s="233">
        <v>5000</v>
      </c>
      <c r="H379" s="233">
        <v>5000</v>
      </c>
      <c r="I379" s="233">
        <f t="shared" ref="I379:I380" si="90">H379/F379*100</f>
        <v>100</v>
      </c>
      <c r="J379" s="233">
        <f t="shared" ref="J379:J380" si="91">H379/G379*100</f>
        <v>100</v>
      </c>
      <c r="K379" s="234">
        <v>11</v>
      </c>
    </row>
    <row r="380" spans="1:11" x14ac:dyDescent="0.25">
      <c r="A380" s="132" t="s">
        <v>88</v>
      </c>
      <c r="B380" s="132" t="s">
        <v>569</v>
      </c>
      <c r="C380" s="131" t="s">
        <v>92</v>
      </c>
      <c r="D380" s="233">
        <f>+D379</f>
        <v>5000</v>
      </c>
      <c r="E380" s="233">
        <f>+E379</f>
        <v>5000</v>
      </c>
      <c r="F380" s="233">
        <f>+F379</f>
        <v>5000</v>
      </c>
      <c r="G380" s="233">
        <f>+G379</f>
        <v>5000</v>
      </c>
      <c r="H380" s="233">
        <f>+H379</f>
        <v>5000</v>
      </c>
      <c r="I380" s="233">
        <f t="shared" si="90"/>
        <v>100</v>
      </c>
      <c r="J380" s="233">
        <f t="shared" si="91"/>
        <v>100</v>
      </c>
      <c r="K380" s="234">
        <v>11</v>
      </c>
    </row>
    <row r="381" spans="1:11" x14ac:dyDescent="0.25">
      <c r="K381" s="237"/>
    </row>
    <row r="382" spans="1:11" s="2" customFormat="1" x14ac:dyDescent="0.25">
      <c r="A382" s="34" t="s">
        <v>88</v>
      </c>
      <c r="B382" s="34" t="s">
        <v>571</v>
      </c>
      <c r="C382" s="35" t="s">
        <v>572</v>
      </c>
      <c r="D382" s="226"/>
      <c r="E382" s="226"/>
      <c r="F382" s="226"/>
      <c r="G382" s="226"/>
      <c r="H382" s="226"/>
      <c r="I382" s="226"/>
      <c r="J382" s="226"/>
      <c r="K382" s="237"/>
    </row>
    <row r="383" spans="1:11" x14ac:dyDescent="0.25">
      <c r="A383" s="24" t="s">
        <v>90</v>
      </c>
      <c r="B383" s="24" t="s">
        <v>300</v>
      </c>
      <c r="C383" s="23" t="s">
        <v>301</v>
      </c>
      <c r="K383" s="237"/>
    </row>
    <row r="384" spans="1:11" x14ac:dyDescent="0.25">
      <c r="A384" s="132" t="s">
        <v>811</v>
      </c>
      <c r="B384" s="132" t="s">
        <v>202</v>
      </c>
      <c r="C384" s="131" t="s">
        <v>106</v>
      </c>
      <c r="D384" s="233">
        <v>3000</v>
      </c>
      <c r="E384" s="233">
        <v>3000</v>
      </c>
      <c r="F384" s="233">
        <v>3000</v>
      </c>
      <c r="G384" s="233">
        <v>3000</v>
      </c>
      <c r="H384" s="233">
        <v>3000</v>
      </c>
      <c r="I384" s="233">
        <f t="shared" ref="I384:I385" si="92">H384/F384*100</f>
        <v>100</v>
      </c>
      <c r="J384" s="233">
        <f t="shared" ref="J384:J385" si="93">H384/G384*100</f>
        <v>100</v>
      </c>
      <c r="K384" s="234">
        <v>11</v>
      </c>
    </row>
    <row r="385" spans="1:11" x14ac:dyDescent="0.25">
      <c r="A385" s="51" t="s">
        <v>88</v>
      </c>
      <c r="B385" s="51" t="s">
        <v>571</v>
      </c>
      <c r="C385" s="52" t="s">
        <v>92</v>
      </c>
      <c r="D385" s="233">
        <f>+D384</f>
        <v>3000</v>
      </c>
      <c r="E385" s="233">
        <f>+E384</f>
        <v>3000</v>
      </c>
      <c r="F385" s="233">
        <f>+F384</f>
        <v>3000</v>
      </c>
      <c r="G385" s="233">
        <f>+G384</f>
        <v>3000</v>
      </c>
      <c r="H385" s="233">
        <f>+H384</f>
        <v>3000</v>
      </c>
      <c r="I385" s="233">
        <f t="shared" si="92"/>
        <v>100</v>
      </c>
      <c r="J385" s="233">
        <f t="shared" si="93"/>
        <v>100</v>
      </c>
      <c r="K385" s="234">
        <v>11</v>
      </c>
    </row>
    <row r="386" spans="1:11" x14ac:dyDescent="0.25">
      <c r="A386" s="143"/>
      <c r="B386" s="144"/>
      <c r="C386" s="145"/>
      <c r="D386" s="257"/>
      <c r="E386" s="257"/>
      <c r="F386" s="257"/>
      <c r="G386" s="257"/>
      <c r="H386" s="257"/>
      <c r="I386" s="254"/>
      <c r="J386" s="254"/>
      <c r="K386" s="237"/>
    </row>
    <row r="387" spans="1:11" s="2" customFormat="1" x14ac:dyDescent="0.25">
      <c r="A387" s="34" t="s">
        <v>88</v>
      </c>
      <c r="B387" s="34" t="s">
        <v>875</v>
      </c>
      <c r="C387" s="35" t="s">
        <v>876</v>
      </c>
      <c r="D387" s="226"/>
      <c r="E387" s="226"/>
      <c r="F387" s="226"/>
      <c r="G387" s="226"/>
      <c r="H387" s="226"/>
      <c r="I387" s="226"/>
      <c r="J387" s="226"/>
      <c r="K387" s="237"/>
    </row>
    <row r="388" spans="1:11" x14ac:dyDescent="0.25">
      <c r="A388" s="24" t="s">
        <v>90</v>
      </c>
      <c r="B388" s="24" t="s">
        <v>300</v>
      </c>
      <c r="C388" s="23" t="s">
        <v>301</v>
      </c>
      <c r="K388" s="237"/>
    </row>
    <row r="389" spans="1:11" x14ac:dyDescent="0.25">
      <c r="A389" s="132" t="s">
        <v>813</v>
      </c>
      <c r="B389" s="132" t="s">
        <v>202</v>
      </c>
      <c r="C389" s="131" t="s">
        <v>106</v>
      </c>
      <c r="D389" s="233">
        <v>0</v>
      </c>
      <c r="E389" s="233">
        <v>3000</v>
      </c>
      <c r="F389" s="233">
        <v>0</v>
      </c>
      <c r="G389" s="233">
        <v>20000</v>
      </c>
      <c r="H389" s="233">
        <v>20000</v>
      </c>
      <c r="I389" s="233">
        <v>0</v>
      </c>
      <c r="J389" s="233">
        <f t="shared" ref="J389:J390" si="94">H389/G389*100</f>
        <v>100</v>
      </c>
      <c r="K389" s="234">
        <v>11</v>
      </c>
    </row>
    <row r="390" spans="1:11" x14ac:dyDescent="0.25">
      <c r="A390" s="51" t="s">
        <v>88</v>
      </c>
      <c r="B390" s="51" t="s">
        <v>812</v>
      </c>
      <c r="C390" s="52" t="s">
        <v>92</v>
      </c>
      <c r="D390" s="233">
        <f>+D389</f>
        <v>0</v>
      </c>
      <c r="E390" s="233">
        <f>+E389</f>
        <v>3000</v>
      </c>
      <c r="F390" s="233">
        <f>+F389</f>
        <v>0</v>
      </c>
      <c r="G390" s="233">
        <f>+G389</f>
        <v>20000</v>
      </c>
      <c r="H390" s="233">
        <f>+H389</f>
        <v>20000</v>
      </c>
      <c r="I390" s="233">
        <v>0</v>
      </c>
      <c r="J390" s="233">
        <f t="shared" si="94"/>
        <v>100</v>
      </c>
      <c r="K390" s="234">
        <v>11</v>
      </c>
    </row>
    <row r="391" spans="1:11" x14ac:dyDescent="0.25">
      <c r="A391" s="84"/>
      <c r="B391" s="85"/>
      <c r="C391" s="86"/>
      <c r="D391" s="257"/>
      <c r="E391" s="257"/>
      <c r="F391" s="257"/>
      <c r="G391" s="257"/>
      <c r="H391" s="257"/>
      <c r="I391" s="254"/>
      <c r="J391" s="254"/>
    </row>
    <row r="392" spans="1:11" s="2" customFormat="1" ht="15.75" thickBot="1" x14ac:dyDescent="0.3">
      <c r="A392" s="82" t="s">
        <v>83</v>
      </c>
      <c r="B392" s="82" t="s">
        <v>290</v>
      </c>
      <c r="C392" s="83" t="s">
        <v>291</v>
      </c>
      <c r="D392" s="253">
        <f>+D287+D294+D299+D304+D320+D327+D342+D349+D354+D359+D364+D369+D375+D380+D385+D390</f>
        <v>2038697.23</v>
      </c>
      <c r="E392" s="253">
        <f>+E287+E294+E299+E304+E320+E327+E342+E349+E354+E359+E364+E369+E375+E380+E385+E390</f>
        <v>2372319</v>
      </c>
      <c r="F392" s="253">
        <f>+F287+F294+F299+F304+F320+F327+F342+F349+F354+F359+F364+F369+F375+F380+F385+F390</f>
        <v>1084914.04</v>
      </c>
      <c r="G392" s="253">
        <f>+G287+G294+G299+G304+G320+G327+G342+G349+G354+G359+G364+G369+G375+G380+G385+G390</f>
        <v>2489000</v>
      </c>
      <c r="H392" s="253">
        <f>+H287+H294+H299+H304+H320+H327+H342+H349+H354+H359+H364+H369+H375+H380+H385+H390</f>
        <v>978774.83</v>
      </c>
      <c r="I392" s="253">
        <f t="shared" ref="I392" si="95">H392/F392*100</f>
        <v>90.216809250620429</v>
      </c>
      <c r="J392" s="253">
        <f t="shared" ref="J392" si="96">H392/G392*100</f>
        <v>39.324018883085579</v>
      </c>
      <c r="K392" s="229"/>
    </row>
    <row r="393" spans="1:11" ht="15.75" thickTop="1" x14ac:dyDescent="0.25">
      <c r="A393" s="34"/>
      <c r="B393" s="34"/>
      <c r="C393" s="35"/>
      <c r="D393" s="226"/>
      <c r="E393" s="226"/>
      <c r="F393" s="226"/>
      <c r="G393" s="226"/>
      <c r="H393" s="226"/>
      <c r="I393" s="226"/>
      <c r="J393" s="226"/>
    </row>
    <row r="394" spans="1:11" ht="15.75" thickBot="1" x14ac:dyDescent="0.3"/>
    <row r="395" spans="1:11" ht="15.75" thickBot="1" x14ac:dyDescent="0.3">
      <c r="A395" s="44" t="s">
        <v>83</v>
      </c>
      <c r="B395" s="45" t="s">
        <v>362</v>
      </c>
      <c r="C395" s="46" t="s">
        <v>363</v>
      </c>
      <c r="D395" s="275"/>
    </row>
    <row r="397" spans="1:11" s="2" customFormat="1" x14ac:dyDescent="0.25">
      <c r="A397" s="34" t="s">
        <v>141</v>
      </c>
      <c r="B397" s="34" t="s">
        <v>814</v>
      </c>
      <c r="C397" s="35" t="s">
        <v>815</v>
      </c>
      <c r="D397" s="226"/>
      <c r="E397" s="226"/>
      <c r="F397" s="226"/>
      <c r="G397" s="226"/>
      <c r="H397" s="226"/>
      <c r="I397" s="226"/>
      <c r="J397" s="226"/>
      <c r="K397" s="229"/>
    </row>
    <row r="398" spans="1:11" x14ac:dyDescent="0.25">
      <c r="A398" s="24" t="s">
        <v>90</v>
      </c>
      <c r="B398" s="24" t="s">
        <v>366</v>
      </c>
      <c r="C398" s="23" t="s">
        <v>367</v>
      </c>
    </row>
    <row r="399" spans="1:11" x14ac:dyDescent="0.25">
      <c r="A399" s="132" t="s">
        <v>816</v>
      </c>
      <c r="B399" s="132" t="s">
        <v>256</v>
      </c>
      <c r="C399" s="131" t="s">
        <v>257</v>
      </c>
      <c r="D399" s="233">
        <v>0</v>
      </c>
      <c r="E399" s="233">
        <v>751500</v>
      </c>
      <c r="F399" s="233">
        <v>712687.5</v>
      </c>
      <c r="G399" s="233">
        <v>0</v>
      </c>
      <c r="H399" s="233">
        <v>0</v>
      </c>
      <c r="I399" s="233">
        <f t="shared" ref="I399:I400" si="97">H399/F399*100</f>
        <v>0</v>
      </c>
      <c r="J399" s="233">
        <v>0</v>
      </c>
      <c r="K399" s="234">
        <v>11</v>
      </c>
    </row>
    <row r="400" spans="1:11" x14ac:dyDescent="0.25">
      <c r="A400" s="132" t="s">
        <v>88</v>
      </c>
      <c r="B400" s="132" t="s">
        <v>364</v>
      </c>
      <c r="C400" s="131" t="s">
        <v>92</v>
      </c>
      <c r="D400" s="233">
        <f>+D399</f>
        <v>0</v>
      </c>
      <c r="E400" s="233">
        <f>+E399</f>
        <v>751500</v>
      </c>
      <c r="F400" s="233">
        <f>+F399</f>
        <v>712687.5</v>
      </c>
      <c r="G400" s="233">
        <f>+G399</f>
        <v>0</v>
      </c>
      <c r="H400" s="233">
        <f>+H399</f>
        <v>0</v>
      </c>
      <c r="I400" s="233">
        <f t="shared" si="97"/>
        <v>0</v>
      </c>
      <c r="J400" s="233">
        <v>0</v>
      </c>
      <c r="K400" s="234">
        <v>11</v>
      </c>
    </row>
    <row r="401" spans="1:11" s="1" customFormat="1" x14ac:dyDescent="0.25">
      <c r="A401" s="24"/>
      <c r="B401" s="24"/>
      <c r="C401" s="23"/>
      <c r="D401" s="227"/>
      <c r="E401" s="227"/>
      <c r="F401" s="227"/>
      <c r="G401" s="227"/>
      <c r="H401" s="227"/>
      <c r="I401" s="227"/>
      <c r="J401" s="227"/>
      <c r="K401" s="237"/>
    </row>
    <row r="402" spans="1:11" s="1" customFormat="1" x14ac:dyDescent="0.25">
      <c r="A402" s="34" t="s">
        <v>88</v>
      </c>
      <c r="B402" s="34" t="s">
        <v>364</v>
      </c>
      <c r="C402" s="35" t="s">
        <v>365</v>
      </c>
      <c r="D402" s="226"/>
      <c r="E402" s="226"/>
      <c r="F402" s="226"/>
      <c r="G402" s="226"/>
      <c r="H402" s="226"/>
      <c r="I402" s="226"/>
      <c r="J402" s="226"/>
      <c r="K402" s="237"/>
    </row>
    <row r="403" spans="1:11" s="2" customFormat="1" x14ac:dyDescent="0.25">
      <c r="A403" s="24" t="s">
        <v>90</v>
      </c>
      <c r="B403" s="24" t="s">
        <v>366</v>
      </c>
      <c r="C403" s="23" t="s">
        <v>367</v>
      </c>
      <c r="D403" s="227"/>
      <c r="E403" s="227"/>
      <c r="F403" s="227"/>
      <c r="G403" s="227"/>
      <c r="H403" s="227"/>
      <c r="I403" s="227"/>
      <c r="J403" s="227"/>
      <c r="K403" s="237"/>
    </row>
    <row r="404" spans="1:11" x14ac:dyDescent="0.25">
      <c r="A404" s="132" t="s">
        <v>368</v>
      </c>
      <c r="B404" s="132" t="s">
        <v>202</v>
      </c>
      <c r="C404" s="131" t="s">
        <v>106</v>
      </c>
      <c r="D404" s="233">
        <v>560000</v>
      </c>
      <c r="E404" s="233">
        <v>560000</v>
      </c>
      <c r="F404" s="233">
        <v>347000</v>
      </c>
      <c r="G404" s="233">
        <v>630000</v>
      </c>
      <c r="H404" s="233">
        <v>148944.97</v>
      </c>
      <c r="I404" s="233">
        <f t="shared" ref="I404:I405" si="98">H404/F404*100</f>
        <v>42.923622478386172</v>
      </c>
      <c r="J404" s="233">
        <f t="shared" ref="J404:J405" si="99">H404/G404*100</f>
        <v>23.64205873015873</v>
      </c>
      <c r="K404" s="234">
        <v>11</v>
      </c>
    </row>
    <row r="405" spans="1:11" x14ac:dyDescent="0.25">
      <c r="A405" s="132" t="s">
        <v>88</v>
      </c>
      <c r="B405" s="132" t="s">
        <v>364</v>
      </c>
      <c r="C405" s="131" t="s">
        <v>92</v>
      </c>
      <c r="D405" s="233">
        <f>+D404</f>
        <v>560000</v>
      </c>
      <c r="E405" s="233">
        <f>+E404</f>
        <v>560000</v>
      </c>
      <c r="F405" s="233">
        <f>+F404</f>
        <v>347000</v>
      </c>
      <c r="G405" s="233">
        <f>+G404</f>
        <v>630000</v>
      </c>
      <c r="H405" s="233">
        <f>+H404</f>
        <v>148944.97</v>
      </c>
      <c r="I405" s="233">
        <f t="shared" si="98"/>
        <v>42.923622478386172</v>
      </c>
      <c r="J405" s="233">
        <f t="shared" si="99"/>
        <v>23.64205873015873</v>
      </c>
      <c r="K405" s="234">
        <v>11</v>
      </c>
    </row>
    <row r="406" spans="1:11" x14ac:dyDescent="0.25">
      <c r="K406" s="237"/>
    </row>
    <row r="407" spans="1:11" x14ac:dyDescent="0.25">
      <c r="A407" s="34" t="s">
        <v>88</v>
      </c>
      <c r="B407" s="34" t="s">
        <v>369</v>
      </c>
      <c r="C407" s="35" t="s">
        <v>370</v>
      </c>
      <c r="D407" s="226"/>
      <c r="E407" s="226"/>
      <c r="F407" s="226"/>
      <c r="G407" s="226"/>
      <c r="H407" s="226"/>
      <c r="I407" s="226"/>
      <c r="J407" s="226"/>
      <c r="K407" s="237"/>
    </row>
    <row r="408" spans="1:11" s="2" customFormat="1" x14ac:dyDescent="0.25">
      <c r="A408" s="24" t="s">
        <v>90</v>
      </c>
      <c r="B408" s="24" t="s">
        <v>366</v>
      </c>
      <c r="C408" s="23" t="s">
        <v>367</v>
      </c>
      <c r="D408" s="227"/>
      <c r="E408" s="227"/>
      <c r="F408" s="227"/>
      <c r="G408" s="227"/>
      <c r="H408" s="227"/>
      <c r="I408" s="227"/>
      <c r="J408" s="227"/>
      <c r="K408" s="237"/>
    </row>
    <row r="409" spans="1:11" x14ac:dyDescent="0.25">
      <c r="A409" s="132" t="s">
        <v>371</v>
      </c>
      <c r="B409" s="132" t="s">
        <v>202</v>
      </c>
      <c r="C409" s="131" t="s">
        <v>106</v>
      </c>
      <c r="D409" s="233">
        <v>51000</v>
      </c>
      <c r="E409" s="233">
        <v>90000</v>
      </c>
      <c r="F409" s="233">
        <v>59882</v>
      </c>
      <c r="G409" s="233">
        <v>90000</v>
      </c>
      <c r="H409" s="233">
        <v>0</v>
      </c>
      <c r="I409" s="233">
        <f t="shared" ref="I409:I410" si="100">H409/F409*100</f>
        <v>0</v>
      </c>
      <c r="J409" s="233">
        <f t="shared" ref="J409:J410" si="101">H409/G409*100</f>
        <v>0</v>
      </c>
      <c r="K409" s="234">
        <v>11</v>
      </c>
    </row>
    <row r="410" spans="1:11" x14ac:dyDescent="0.25">
      <c r="A410" s="132" t="s">
        <v>88</v>
      </c>
      <c r="B410" s="132" t="s">
        <v>369</v>
      </c>
      <c r="C410" s="131" t="s">
        <v>92</v>
      </c>
      <c r="D410" s="233">
        <f>+D409</f>
        <v>51000</v>
      </c>
      <c r="E410" s="233">
        <f>+E409</f>
        <v>90000</v>
      </c>
      <c r="F410" s="233">
        <f>+F409</f>
        <v>59882</v>
      </c>
      <c r="G410" s="233">
        <f>+G409</f>
        <v>90000</v>
      </c>
      <c r="H410" s="233">
        <f>+H409</f>
        <v>0</v>
      </c>
      <c r="I410" s="233">
        <f t="shared" si="100"/>
        <v>0</v>
      </c>
      <c r="J410" s="233">
        <f t="shared" si="101"/>
        <v>0</v>
      </c>
      <c r="K410" s="234">
        <v>11</v>
      </c>
    </row>
    <row r="412" spans="1:11" ht="15.75" thickBot="1" x14ac:dyDescent="0.3">
      <c r="A412" s="47" t="s">
        <v>83</v>
      </c>
      <c r="B412" s="47" t="s">
        <v>362</v>
      </c>
      <c r="C412" s="48" t="s">
        <v>363</v>
      </c>
      <c r="D412" s="253">
        <f>+D400+D405+D410</f>
        <v>611000</v>
      </c>
      <c r="E412" s="253">
        <f>+E400+E405+E410</f>
        <v>1401500</v>
      </c>
      <c r="F412" s="253">
        <f>+F400+F405+F410</f>
        <v>1119569.5</v>
      </c>
      <c r="G412" s="253">
        <f>+G400+G405+G410</f>
        <v>720000</v>
      </c>
      <c r="H412" s="253">
        <f>+H400+H405+H410</f>
        <v>148944.97</v>
      </c>
      <c r="I412" s="253">
        <f t="shared" ref="I412" si="102">H412/F412*100</f>
        <v>13.303771672951076</v>
      </c>
      <c r="J412" s="253">
        <f t="shared" ref="J412" si="103">H412/G412*100</f>
        <v>20.686801388888888</v>
      </c>
    </row>
    <row r="413" spans="1:11" s="2" customFormat="1" ht="15.75" thickTop="1" x14ac:dyDescent="0.25">
      <c r="A413" s="24"/>
      <c r="B413" s="24"/>
      <c r="C413" s="23"/>
      <c r="D413" s="227"/>
      <c r="E413" s="227"/>
      <c r="F413" s="227"/>
      <c r="G413" s="227"/>
      <c r="H413" s="227"/>
      <c r="I413" s="227"/>
      <c r="J413" s="227"/>
      <c r="K413" s="228"/>
    </row>
    <row r="414" spans="1:11" ht="15.75" thickBot="1" x14ac:dyDescent="0.3"/>
    <row r="415" spans="1:11" ht="15.75" thickBot="1" x14ac:dyDescent="0.3">
      <c r="A415" s="44" t="s">
        <v>83</v>
      </c>
      <c r="B415" s="45" t="s">
        <v>573</v>
      </c>
      <c r="C415" s="46" t="s">
        <v>574</v>
      </c>
      <c r="D415" s="226"/>
      <c r="E415" s="226"/>
      <c r="F415" s="226"/>
      <c r="G415" s="226"/>
      <c r="H415" s="226"/>
      <c r="I415" s="226"/>
      <c r="J415" s="226"/>
      <c r="K415" s="229"/>
    </row>
    <row r="416" spans="1:11" x14ac:dyDescent="0.25">
      <c r="A416"/>
      <c r="B416"/>
      <c r="C416"/>
      <c r="D416" s="256"/>
      <c r="E416" s="256"/>
      <c r="F416" s="256"/>
      <c r="G416" s="256"/>
      <c r="H416" s="256"/>
      <c r="I416" s="256"/>
      <c r="J416" s="256"/>
      <c r="K416" s="256"/>
    </row>
    <row r="417" spans="1:11" x14ac:dyDescent="0.25">
      <c r="A417" s="27" t="s">
        <v>97</v>
      </c>
      <c r="B417" s="27" t="s">
        <v>9</v>
      </c>
      <c r="C417" s="28" t="s">
        <v>43</v>
      </c>
      <c r="D417" s="167" t="s">
        <v>728</v>
      </c>
      <c r="E417" s="167" t="s">
        <v>848</v>
      </c>
      <c r="F417" s="167" t="s">
        <v>864</v>
      </c>
      <c r="G417" s="167" t="s">
        <v>849</v>
      </c>
      <c r="H417" s="167" t="s">
        <v>855</v>
      </c>
      <c r="I417" s="192" t="s">
        <v>547</v>
      </c>
      <c r="J417" s="192" t="s">
        <v>547</v>
      </c>
      <c r="K417" s="230" t="s">
        <v>817</v>
      </c>
    </row>
    <row r="418" spans="1:11" s="2" customFormat="1" x14ac:dyDescent="0.25">
      <c r="A418" s="27" t="s">
        <v>788</v>
      </c>
      <c r="B418" s="27" t="s">
        <v>789</v>
      </c>
      <c r="C418" s="27" t="s">
        <v>790</v>
      </c>
      <c r="D418" s="134" t="s">
        <v>800</v>
      </c>
      <c r="E418" s="134" t="s">
        <v>801</v>
      </c>
      <c r="F418" s="134" t="s">
        <v>802</v>
      </c>
      <c r="G418" s="134" t="s">
        <v>803</v>
      </c>
      <c r="H418" s="134" t="s">
        <v>866</v>
      </c>
      <c r="I418" s="193" t="s">
        <v>888</v>
      </c>
      <c r="J418" s="193" t="s">
        <v>889</v>
      </c>
      <c r="K418" s="231" t="s">
        <v>818</v>
      </c>
    </row>
    <row r="419" spans="1:11" x14ac:dyDescent="0.25">
      <c r="A419" s="34" t="s">
        <v>88</v>
      </c>
      <c r="B419" s="34" t="s">
        <v>575</v>
      </c>
      <c r="C419" s="35" t="s">
        <v>576</v>
      </c>
      <c r="D419" s="226"/>
      <c r="E419" s="226"/>
      <c r="F419" s="226"/>
      <c r="G419" s="226"/>
      <c r="H419" s="226"/>
      <c r="I419" s="226"/>
      <c r="J419" s="226"/>
      <c r="K419" s="237"/>
    </row>
    <row r="420" spans="1:11" x14ac:dyDescent="0.25">
      <c r="A420" s="24" t="s">
        <v>90</v>
      </c>
      <c r="B420" s="24" t="s">
        <v>366</v>
      </c>
      <c r="C420" s="23" t="s">
        <v>367</v>
      </c>
      <c r="K420" s="237"/>
    </row>
    <row r="421" spans="1:11" x14ac:dyDescent="0.25">
      <c r="A421" s="132" t="s">
        <v>577</v>
      </c>
      <c r="B421" s="132" t="s">
        <v>216</v>
      </c>
      <c r="C421" s="131" t="s">
        <v>217</v>
      </c>
      <c r="D421" s="233">
        <v>0</v>
      </c>
      <c r="E421" s="233">
        <v>0</v>
      </c>
      <c r="F421" s="233">
        <v>0</v>
      </c>
      <c r="G421" s="233">
        <v>0</v>
      </c>
      <c r="H421" s="233">
        <v>0</v>
      </c>
      <c r="I421" s="233">
        <v>0</v>
      </c>
      <c r="J421" s="233">
        <v>0</v>
      </c>
      <c r="K421" s="234"/>
    </row>
    <row r="422" spans="1:11" x14ac:dyDescent="0.25">
      <c r="A422" s="132" t="s">
        <v>578</v>
      </c>
      <c r="B422" s="132" t="s">
        <v>123</v>
      </c>
      <c r="C422" s="131" t="s">
        <v>95</v>
      </c>
      <c r="D422" s="233">
        <v>155819.81</v>
      </c>
      <c r="E422" s="233">
        <v>0</v>
      </c>
      <c r="F422" s="233">
        <v>0</v>
      </c>
      <c r="G422" s="233">
        <v>0</v>
      </c>
      <c r="H422" s="233">
        <v>0</v>
      </c>
      <c r="I422" s="233">
        <v>0</v>
      </c>
      <c r="J422" s="233">
        <v>0</v>
      </c>
      <c r="K422" s="234" t="s">
        <v>820</v>
      </c>
    </row>
    <row r="423" spans="1:11" s="2" customFormat="1" x14ac:dyDescent="0.25">
      <c r="A423" s="132" t="s">
        <v>579</v>
      </c>
      <c r="B423" s="132" t="s">
        <v>125</v>
      </c>
      <c r="C423" s="131" t="s">
        <v>96</v>
      </c>
      <c r="D423" s="233">
        <v>41530</v>
      </c>
      <c r="E423" s="233">
        <v>0</v>
      </c>
      <c r="F423" s="233">
        <v>0</v>
      </c>
      <c r="G423" s="233">
        <v>0</v>
      </c>
      <c r="H423" s="233">
        <v>0</v>
      </c>
      <c r="I423" s="233">
        <v>0</v>
      </c>
      <c r="J423" s="233">
        <v>0</v>
      </c>
      <c r="K423" s="234" t="s">
        <v>820</v>
      </c>
    </row>
    <row r="424" spans="1:11" s="2" customFormat="1" x14ac:dyDescent="0.25">
      <c r="A424" s="132" t="s">
        <v>754</v>
      </c>
      <c r="B424" s="132" t="s">
        <v>274</v>
      </c>
      <c r="C424" s="131" t="s">
        <v>303</v>
      </c>
      <c r="D424" s="233">
        <v>7448</v>
      </c>
      <c r="E424" s="233">
        <v>0</v>
      </c>
      <c r="F424" s="233">
        <v>0</v>
      </c>
      <c r="G424" s="233">
        <v>0</v>
      </c>
      <c r="H424" s="233">
        <v>0</v>
      </c>
      <c r="I424" s="233">
        <v>0</v>
      </c>
      <c r="J424" s="233">
        <v>0</v>
      </c>
      <c r="K424" s="234" t="s">
        <v>820</v>
      </c>
    </row>
    <row r="425" spans="1:11" x14ac:dyDescent="0.25">
      <c r="A425" s="132" t="s">
        <v>88</v>
      </c>
      <c r="B425" s="132" t="s">
        <v>575</v>
      </c>
      <c r="C425" s="131" t="s">
        <v>92</v>
      </c>
      <c r="D425" s="233">
        <f>+D421+D422+D423+D424</f>
        <v>204797.81</v>
      </c>
      <c r="E425" s="233">
        <f>+E421+E422+E423+E424</f>
        <v>0</v>
      </c>
      <c r="F425" s="233">
        <f>+F421+F422+F423+F424</f>
        <v>0</v>
      </c>
      <c r="G425" s="233">
        <f>+G421+G422+G423+G424</f>
        <v>0</v>
      </c>
      <c r="H425" s="233">
        <f>+H421+H422+H423+H424</f>
        <v>0</v>
      </c>
      <c r="I425" s="233">
        <v>0</v>
      </c>
      <c r="J425" s="233">
        <v>0</v>
      </c>
      <c r="K425" s="234" t="s">
        <v>820</v>
      </c>
    </row>
    <row r="426" spans="1:11" x14ac:dyDescent="0.25">
      <c r="K426" s="237"/>
    </row>
    <row r="427" spans="1:11" x14ac:dyDescent="0.25">
      <c r="A427" s="34" t="s">
        <v>165</v>
      </c>
      <c r="B427" s="34" t="s">
        <v>755</v>
      </c>
      <c r="C427" s="35" t="s">
        <v>756</v>
      </c>
      <c r="D427" s="226"/>
      <c r="E427" s="226"/>
      <c r="F427" s="226"/>
      <c r="G427" s="226"/>
      <c r="H427" s="226"/>
      <c r="I427" s="226"/>
      <c r="J427" s="226"/>
      <c r="K427" s="237"/>
    </row>
    <row r="428" spans="1:11" s="2" customFormat="1" x14ac:dyDescent="0.25">
      <c r="A428" s="24" t="s">
        <v>90</v>
      </c>
      <c r="B428" s="24" t="s">
        <v>191</v>
      </c>
      <c r="C428" s="23" t="s">
        <v>192</v>
      </c>
      <c r="D428" s="227"/>
      <c r="E428" s="227"/>
      <c r="F428" s="227"/>
      <c r="G428" s="227"/>
      <c r="H428" s="227"/>
      <c r="I428" s="227"/>
      <c r="J428" s="227"/>
      <c r="K428" s="237"/>
    </row>
    <row r="429" spans="1:11" x14ac:dyDescent="0.25">
      <c r="A429" s="132" t="s">
        <v>757</v>
      </c>
      <c r="B429" s="132" t="s">
        <v>123</v>
      </c>
      <c r="C429" s="131" t="s">
        <v>95</v>
      </c>
      <c r="D429" s="233">
        <v>73343.75</v>
      </c>
      <c r="E429" s="233">
        <v>5000</v>
      </c>
      <c r="F429" s="233">
        <v>935.25</v>
      </c>
      <c r="G429" s="233">
        <v>5000</v>
      </c>
      <c r="H429" s="233">
        <v>598.75</v>
      </c>
      <c r="I429" s="233">
        <f t="shared" ref="I429:I433" si="104">H429/F429*100</f>
        <v>64.020315423683499</v>
      </c>
      <c r="J429" s="233">
        <f t="shared" ref="J429:J433" si="105">H429/G429*100</f>
        <v>11.975</v>
      </c>
      <c r="K429" s="234" t="s">
        <v>819</v>
      </c>
    </row>
    <row r="430" spans="1:11" x14ac:dyDescent="0.25">
      <c r="A430" s="132" t="s">
        <v>758</v>
      </c>
      <c r="B430" s="132" t="s">
        <v>125</v>
      </c>
      <c r="C430" s="131" t="s">
        <v>96</v>
      </c>
      <c r="D430" s="233">
        <v>3125</v>
      </c>
      <c r="E430" s="233">
        <v>5000</v>
      </c>
      <c r="F430" s="233">
        <v>3125</v>
      </c>
      <c r="G430" s="233">
        <v>5000</v>
      </c>
      <c r="H430" s="233">
        <v>0</v>
      </c>
      <c r="I430" s="233">
        <f t="shared" si="104"/>
        <v>0</v>
      </c>
      <c r="J430" s="233">
        <f t="shared" si="105"/>
        <v>0</v>
      </c>
      <c r="K430" s="234" t="s">
        <v>819</v>
      </c>
    </row>
    <row r="431" spans="1:11" x14ac:dyDescent="0.25">
      <c r="A431" s="132" t="s">
        <v>759</v>
      </c>
      <c r="B431" s="132" t="s">
        <v>202</v>
      </c>
      <c r="C431" s="131" t="s">
        <v>106</v>
      </c>
      <c r="D431" s="233">
        <v>622944.28</v>
      </c>
      <c r="E431" s="233">
        <v>1000000</v>
      </c>
      <c r="F431" s="233">
        <v>502641.64</v>
      </c>
      <c r="G431" s="233">
        <v>1000000</v>
      </c>
      <c r="H431" s="233">
        <v>459871.23</v>
      </c>
      <c r="I431" s="233">
        <f t="shared" si="104"/>
        <v>91.490874094712879</v>
      </c>
      <c r="J431" s="233">
        <f t="shared" si="105"/>
        <v>45.987122999999997</v>
      </c>
      <c r="K431" s="234" t="s">
        <v>819</v>
      </c>
    </row>
    <row r="432" spans="1:11" x14ac:dyDescent="0.25">
      <c r="A432" s="132" t="s">
        <v>760</v>
      </c>
      <c r="B432" s="132" t="s">
        <v>544</v>
      </c>
      <c r="C432" s="131" t="s">
        <v>545</v>
      </c>
      <c r="D432" s="233">
        <v>7713.88</v>
      </c>
      <c r="E432" s="233">
        <v>0</v>
      </c>
      <c r="F432" s="233">
        <v>0</v>
      </c>
      <c r="G432" s="233">
        <v>0</v>
      </c>
      <c r="H432" s="233">
        <v>0</v>
      </c>
      <c r="I432" s="233">
        <v>0</v>
      </c>
      <c r="J432" s="233">
        <v>0</v>
      </c>
      <c r="K432" s="234" t="s">
        <v>819</v>
      </c>
    </row>
    <row r="433" spans="1:11" s="2" customFormat="1" x14ac:dyDescent="0.25">
      <c r="A433" s="132" t="s">
        <v>88</v>
      </c>
      <c r="B433" s="132" t="s">
        <v>755</v>
      </c>
      <c r="C433" s="131" t="s">
        <v>756</v>
      </c>
      <c r="D433" s="233">
        <f>SUM(D429:D432)</f>
        <v>707126.91</v>
      </c>
      <c r="E433" s="233">
        <f>SUM(E429:E432)</f>
        <v>1010000</v>
      </c>
      <c r="F433" s="233">
        <f>SUM(F429:F432)</f>
        <v>506701.89</v>
      </c>
      <c r="G433" s="233">
        <f>SUM(G429:G432)</f>
        <v>1010000</v>
      </c>
      <c r="H433" s="233">
        <f>SUM(H429:H432)</f>
        <v>460469.98</v>
      </c>
      <c r="I433" s="233">
        <f t="shared" si="104"/>
        <v>90.875915225025111</v>
      </c>
      <c r="J433" s="233">
        <f t="shared" si="105"/>
        <v>45.591087128712871</v>
      </c>
      <c r="K433" s="234" t="s">
        <v>819</v>
      </c>
    </row>
    <row r="435" spans="1:11" ht="15.75" thickBot="1" x14ac:dyDescent="0.3">
      <c r="A435" s="47" t="s">
        <v>83</v>
      </c>
      <c r="B435" s="47" t="s">
        <v>573</v>
      </c>
      <c r="C435" s="48" t="s">
        <v>574</v>
      </c>
      <c r="D435" s="253">
        <f>+D425+D433</f>
        <v>911924.72</v>
      </c>
      <c r="E435" s="253">
        <f>+E425+E433</f>
        <v>1010000</v>
      </c>
      <c r="F435" s="253">
        <f>+F425+F433</f>
        <v>506701.89</v>
      </c>
      <c r="G435" s="253">
        <f>+G425+G433</f>
        <v>1010000</v>
      </c>
      <c r="H435" s="253">
        <f>+H425+H433</f>
        <v>460469.98</v>
      </c>
      <c r="I435" s="253">
        <f t="shared" ref="I435" si="106">H435/F435*100</f>
        <v>90.875915225025111</v>
      </c>
      <c r="J435" s="253">
        <f t="shared" ref="J435" si="107">H435/G435*100</f>
        <v>45.591087128712871</v>
      </c>
    </row>
    <row r="436" spans="1:11" ht="15.75" thickTop="1" x14ac:dyDescent="0.25">
      <c r="A436"/>
      <c r="B436"/>
      <c r="C436"/>
      <c r="E436" s="256"/>
      <c r="F436" s="256"/>
      <c r="G436" s="256"/>
      <c r="H436" s="256"/>
      <c r="I436" s="256"/>
      <c r="J436" s="256"/>
      <c r="K436" s="256"/>
    </row>
    <row r="438" spans="1:11" s="2" customFormat="1" x14ac:dyDescent="0.25">
      <c r="A438" s="40" t="s">
        <v>84</v>
      </c>
      <c r="B438" s="29" t="s">
        <v>138</v>
      </c>
      <c r="C438" s="30" t="s">
        <v>137</v>
      </c>
      <c r="D438" s="245">
        <f>+D172+D208+D233+D279+D392+D412+D435</f>
        <v>11035949.860000001</v>
      </c>
      <c r="E438" s="258">
        <f>+E172+E208+E233+E279+E392+E412+E435</f>
        <v>33246159</v>
      </c>
      <c r="F438" s="258">
        <f>+F172+F208+F233+F279+F392+F412+F435</f>
        <v>7560416.21</v>
      </c>
      <c r="G438" s="258">
        <f>+G172+G208+G233+G279+G392+G412+G435</f>
        <v>31028153</v>
      </c>
      <c r="H438" s="258">
        <f>+H172+H208+H233+H279+H392+H412+H435</f>
        <v>6100415.4399999995</v>
      </c>
      <c r="I438" s="246">
        <f t="shared" ref="I438:I439" si="108">H438/F438*100</f>
        <v>80.688883661340114</v>
      </c>
      <c r="J438" s="246">
        <f t="shared" ref="J438:J439" si="109">H438/G438*100</f>
        <v>19.660904211733129</v>
      </c>
      <c r="K438" s="228"/>
    </row>
    <row r="439" spans="1:11" ht="15.75" thickBot="1" x14ac:dyDescent="0.3">
      <c r="A439" s="41" t="s">
        <v>80</v>
      </c>
      <c r="B439" s="32" t="s">
        <v>99</v>
      </c>
      <c r="C439" s="33" t="s">
        <v>137</v>
      </c>
      <c r="D439" s="249">
        <f>+D438</f>
        <v>11035949.860000001</v>
      </c>
      <c r="E439" s="259">
        <f>+E438</f>
        <v>33246159</v>
      </c>
      <c r="F439" s="259">
        <f>+F438</f>
        <v>7560416.21</v>
      </c>
      <c r="G439" s="259">
        <f>+G438</f>
        <v>31028153</v>
      </c>
      <c r="H439" s="259">
        <f>+H438</f>
        <v>6100415.4399999995</v>
      </c>
      <c r="I439" s="250">
        <f t="shared" si="108"/>
        <v>80.688883661340114</v>
      </c>
      <c r="J439" s="250">
        <f t="shared" si="109"/>
        <v>19.660904211733129</v>
      </c>
    </row>
    <row r="443" spans="1:11" s="2" customFormat="1" x14ac:dyDescent="0.25">
      <c r="A443" s="24"/>
      <c r="B443" s="24"/>
      <c r="C443" s="23"/>
      <c r="D443" s="227"/>
      <c r="E443" s="227"/>
      <c r="F443" s="227"/>
      <c r="G443" s="227"/>
      <c r="H443" s="227"/>
      <c r="I443" s="227"/>
      <c r="J443" s="227"/>
      <c r="K443" s="228"/>
    </row>
    <row r="444" spans="1:11" s="87" customFormat="1" x14ac:dyDescent="0.25">
      <c r="A444" s="34" t="s">
        <v>80</v>
      </c>
      <c r="B444" s="34" t="s">
        <v>100</v>
      </c>
      <c r="C444" s="35" t="s">
        <v>580</v>
      </c>
      <c r="D444" s="226"/>
      <c r="E444" s="226"/>
      <c r="F444" s="226"/>
      <c r="G444" s="226"/>
      <c r="H444" s="226"/>
      <c r="I444" s="226"/>
      <c r="J444" s="226"/>
      <c r="K444" s="228"/>
    </row>
    <row r="445" spans="1:11" s="87" customFormat="1" x14ac:dyDescent="0.25">
      <c r="A445" s="34"/>
      <c r="B445" s="34"/>
      <c r="C445" s="35" t="s">
        <v>372</v>
      </c>
      <c r="D445" s="226"/>
      <c r="E445" s="226"/>
      <c r="F445" s="226"/>
      <c r="G445" s="226"/>
      <c r="H445" s="226"/>
      <c r="I445" s="226"/>
      <c r="J445" s="226"/>
      <c r="K445" s="228"/>
    </row>
    <row r="446" spans="1:11" s="57" customFormat="1" x14ac:dyDescent="0.25">
      <c r="A446" s="34"/>
      <c r="B446" s="34"/>
      <c r="C446" s="35"/>
      <c r="D446" s="226"/>
      <c r="E446" s="226"/>
      <c r="F446" s="226"/>
      <c r="G446" s="226"/>
      <c r="H446" s="226"/>
      <c r="I446" s="226"/>
      <c r="J446" s="226"/>
      <c r="K446" s="228"/>
    </row>
    <row r="447" spans="1:11" ht="15.75" thickBot="1" x14ac:dyDescent="0.3">
      <c r="A447" s="34" t="s">
        <v>84</v>
      </c>
      <c r="B447" s="34" t="s">
        <v>373</v>
      </c>
      <c r="C447" s="35" t="s">
        <v>374</v>
      </c>
      <c r="D447" s="226"/>
      <c r="E447" s="226"/>
      <c r="F447" s="226"/>
      <c r="G447" s="226"/>
      <c r="H447" s="226"/>
      <c r="I447" s="226"/>
      <c r="J447" s="226"/>
    </row>
    <row r="448" spans="1:11" s="1" customFormat="1" ht="15.75" thickBot="1" x14ac:dyDescent="0.3">
      <c r="A448" s="44" t="s">
        <v>83</v>
      </c>
      <c r="B448" s="45" t="s">
        <v>375</v>
      </c>
      <c r="C448" s="46" t="s">
        <v>376</v>
      </c>
      <c r="D448" s="261"/>
      <c r="E448" s="226"/>
      <c r="F448" s="226"/>
      <c r="G448" s="226"/>
      <c r="H448" s="226"/>
      <c r="I448" s="226"/>
      <c r="J448" s="226"/>
      <c r="K448" s="228"/>
    </row>
    <row r="449" spans="1:11" s="87" customFormat="1" x14ac:dyDescent="0.25">
      <c r="A449" s="276" t="s">
        <v>97</v>
      </c>
      <c r="B449" s="276" t="s">
        <v>9</v>
      </c>
      <c r="C449" s="277" t="s">
        <v>43</v>
      </c>
      <c r="D449" s="272" t="s">
        <v>728</v>
      </c>
      <c r="E449" s="167" t="s">
        <v>848</v>
      </c>
      <c r="F449" s="167" t="s">
        <v>864</v>
      </c>
      <c r="G449" s="167" t="s">
        <v>849</v>
      </c>
      <c r="H449" s="167" t="s">
        <v>855</v>
      </c>
      <c r="I449" s="192" t="s">
        <v>547</v>
      </c>
      <c r="J449" s="192" t="s">
        <v>547</v>
      </c>
      <c r="K449" s="230" t="s">
        <v>826</v>
      </c>
    </row>
    <row r="450" spans="1:11" s="57" customFormat="1" x14ac:dyDescent="0.25">
      <c r="A450" s="27" t="s">
        <v>788</v>
      </c>
      <c r="B450" s="27" t="s">
        <v>789</v>
      </c>
      <c r="C450" s="27" t="s">
        <v>790</v>
      </c>
      <c r="D450" s="134" t="s">
        <v>800</v>
      </c>
      <c r="E450" s="134" t="s">
        <v>801</v>
      </c>
      <c r="F450" s="134" t="s">
        <v>802</v>
      </c>
      <c r="G450" s="134" t="s">
        <v>803</v>
      </c>
      <c r="H450" s="134" t="s">
        <v>866</v>
      </c>
      <c r="I450" s="193" t="s">
        <v>888</v>
      </c>
      <c r="J450" s="193" t="s">
        <v>889</v>
      </c>
      <c r="K450" s="231" t="s">
        <v>818</v>
      </c>
    </row>
    <row r="451" spans="1:11" s="87" customFormat="1" x14ac:dyDescent="0.25">
      <c r="A451" s="34" t="s">
        <v>141</v>
      </c>
      <c r="B451" s="34" t="s">
        <v>377</v>
      </c>
      <c r="C451" s="35" t="s">
        <v>378</v>
      </c>
      <c r="D451" s="226"/>
      <c r="E451" s="226"/>
      <c r="F451" s="226"/>
      <c r="G451" s="226"/>
      <c r="H451" s="226"/>
      <c r="I451" s="226"/>
      <c r="J451" s="226"/>
      <c r="K451" s="237"/>
    </row>
    <row r="452" spans="1:11" s="87" customFormat="1" x14ac:dyDescent="0.25">
      <c r="A452" s="24" t="s">
        <v>90</v>
      </c>
      <c r="B452" s="24" t="s">
        <v>87</v>
      </c>
      <c r="C452" s="23" t="s">
        <v>91</v>
      </c>
      <c r="D452" s="227"/>
      <c r="E452" s="227"/>
      <c r="F452" s="227"/>
      <c r="G452" s="227"/>
      <c r="H452" s="227"/>
      <c r="I452" s="227"/>
      <c r="J452" s="227"/>
      <c r="K452" s="237"/>
    </row>
    <row r="453" spans="1:11" s="87" customFormat="1" x14ac:dyDescent="0.25">
      <c r="A453" s="132" t="s">
        <v>379</v>
      </c>
      <c r="B453" s="132" t="s">
        <v>274</v>
      </c>
      <c r="C453" s="131" t="s">
        <v>303</v>
      </c>
      <c r="D453" s="233">
        <v>35231.53</v>
      </c>
      <c r="E453" s="233">
        <v>130000</v>
      </c>
      <c r="F453" s="233">
        <v>45412.03</v>
      </c>
      <c r="G453" s="233">
        <v>100000</v>
      </c>
      <c r="H453" s="233">
        <v>0</v>
      </c>
      <c r="I453" s="233">
        <f t="shared" ref="I453:I454" si="110">H453/F453*100</f>
        <v>0</v>
      </c>
      <c r="J453" s="233">
        <f t="shared" ref="J453:J454" si="111">H453/G453*100</f>
        <v>0</v>
      </c>
      <c r="K453" s="234">
        <v>11</v>
      </c>
    </row>
    <row r="454" spans="1:11" s="87" customFormat="1" x14ac:dyDescent="0.25">
      <c r="A454" s="132" t="s">
        <v>141</v>
      </c>
      <c r="B454" s="132" t="s">
        <v>377</v>
      </c>
      <c r="C454" s="131" t="s">
        <v>92</v>
      </c>
      <c r="D454" s="233">
        <f>+D453</f>
        <v>35231.53</v>
      </c>
      <c r="E454" s="233">
        <f>+E453</f>
        <v>130000</v>
      </c>
      <c r="F454" s="233">
        <f>+F453</f>
        <v>45412.03</v>
      </c>
      <c r="G454" s="233">
        <f>+G453</f>
        <v>100000</v>
      </c>
      <c r="H454" s="233">
        <f>+H453</f>
        <v>0</v>
      </c>
      <c r="I454" s="233">
        <f t="shared" si="110"/>
        <v>0</v>
      </c>
      <c r="J454" s="233">
        <f t="shared" si="111"/>
        <v>0</v>
      </c>
      <c r="K454" s="234">
        <v>11</v>
      </c>
    </row>
    <row r="455" spans="1:11" s="87" customFormat="1" x14ac:dyDescent="0.25">
      <c r="A455" s="24"/>
      <c r="B455" s="24"/>
      <c r="C455" s="23"/>
      <c r="D455" s="227"/>
      <c r="E455" s="227"/>
      <c r="F455" s="227"/>
      <c r="G455" s="227"/>
      <c r="H455" s="227"/>
      <c r="I455" s="227"/>
      <c r="J455" s="227"/>
      <c r="K455" s="237"/>
    </row>
    <row r="456" spans="1:11" s="87" customFormat="1" x14ac:dyDescent="0.25">
      <c r="A456" s="34" t="s">
        <v>88</v>
      </c>
      <c r="B456" s="34" t="s">
        <v>380</v>
      </c>
      <c r="C456" s="35" t="s">
        <v>119</v>
      </c>
      <c r="D456" s="226"/>
      <c r="E456" s="226"/>
      <c r="F456" s="226"/>
      <c r="G456" s="226"/>
      <c r="H456" s="226"/>
      <c r="I456" s="226"/>
      <c r="J456" s="226"/>
      <c r="K456" s="237"/>
    </row>
    <row r="457" spans="1:11" s="87" customFormat="1" x14ac:dyDescent="0.25">
      <c r="A457" s="24" t="s">
        <v>90</v>
      </c>
      <c r="B457" s="24" t="s">
        <v>120</v>
      </c>
      <c r="C457" s="23" t="s">
        <v>121</v>
      </c>
      <c r="D457" s="260"/>
      <c r="E457" s="260"/>
      <c r="F457" s="260"/>
      <c r="G457" s="260"/>
      <c r="H457" s="260"/>
      <c r="I457" s="254"/>
      <c r="J457" s="254"/>
      <c r="K457" s="237"/>
    </row>
    <row r="458" spans="1:11" s="57" customFormat="1" x14ac:dyDescent="0.25">
      <c r="A458" s="132" t="s">
        <v>381</v>
      </c>
      <c r="B458" s="132" t="s">
        <v>210</v>
      </c>
      <c r="C458" s="131" t="s">
        <v>211</v>
      </c>
      <c r="D458" s="240">
        <v>1828342.53</v>
      </c>
      <c r="E458" s="240">
        <v>1900000</v>
      </c>
      <c r="F458" s="240">
        <v>924944.95</v>
      </c>
      <c r="G458" s="240">
        <v>1900000</v>
      </c>
      <c r="H458" s="240">
        <v>879004.3</v>
      </c>
      <c r="I458" s="233">
        <f t="shared" ref="I458:I467" si="112">H458/F458*100</f>
        <v>95.033147648408715</v>
      </c>
      <c r="J458" s="233">
        <f t="shared" ref="J458:J467" si="113">H458/G458*100</f>
        <v>46.263384210526318</v>
      </c>
      <c r="K458" s="234">
        <v>11</v>
      </c>
    </row>
    <row r="459" spans="1:11" s="87" customFormat="1" x14ac:dyDescent="0.25">
      <c r="A459" s="132" t="s">
        <v>382</v>
      </c>
      <c r="B459" s="132" t="s">
        <v>247</v>
      </c>
      <c r="C459" s="131" t="s">
        <v>248</v>
      </c>
      <c r="D459" s="233">
        <v>136100</v>
      </c>
      <c r="E459" s="233">
        <v>200000</v>
      </c>
      <c r="F459" s="233">
        <v>49500</v>
      </c>
      <c r="G459" s="233">
        <v>200000</v>
      </c>
      <c r="H459" s="233">
        <v>57900</v>
      </c>
      <c r="I459" s="233">
        <f t="shared" si="112"/>
        <v>116.96969696969697</v>
      </c>
      <c r="J459" s="233">
        <f t="shared" si="113"/>
        <v>28.95</v>
      </c>
      <c r="K459" s="234">
        <v>11</v>
      </c>
    </row>
    <row r="460" spans="1:11" s="129" customFormat="1" x14ac:dyDescent="0.25">
      <c r="A460" s="132" t="s">
        <v>383</v>
      </c>
      <c r="B460" s="132" t="s">
        <v>213</v>
      </c>
      <c r="C460" s="131" t="s">
        <v>214</v>
      </c>
      <c r="D460" s="233">
        <v>293185.25</v>
      </c>
      <c r="E460" s="233">
        <v>330000</v>
      </c>
      <c r="F460" s="233">
        <v>139990.07</v>
      </c>
      <c r="G460" s="233">
        <v>330000</v>
      </c>
      <c r="H460" s="233">
        <v>138140.51999999999</v>
      </c>
      <c r="I460" s="233">
        <f t="shared" si="112"/>
        <v>98.678799146253709</v>
      </c>
      <c r="J460" s="233">
        <f t="shared" si="113"/>
        <v>41.860763636363636</v>
      </c>
      <c r="K460" s="234">
        <v>11</v>
      </c>
    </row>
    <row r="461" spans="1:11" s="129" customFormat="1" x14ac:dyDescent="0.25">
      <c r="A461" s="132" t="s">
        <v>384</v>
      </c>
      <c r="B461" s="132" t="s">
        <v>216</v>
      </c>
      <c r="C461" s="131" t="s">
        <v>217</v>
      </c>
      <c r="D461" s="233">
        <v>96888.23</v>
      </c>
      <c r="E461" s="233">
        <v>100000</v>
      </c>
      <c r="F461" s="233">
        <v>41758.46</v>
      </c>
      <c r="G461" s="233">
        <v>100000</v>
      </c>
      <c r="H461" s="233">
        <v>24835.39</v>
      </c>
      <c r="I461" s="233">
        <f t="shared" si="112"/>
        <v>59.473912591604197</v>
      </c>
      <c r="J461" s="233">
        <f t="shared" si="113"/>
        <v>24.83539</v>
      </c>
      <c r="K461" s="234">
        <v>11</v>
      </c>
    </row>
    <row r="462" spans="1:11" s="129" customFormat="1" x14ac:dyDescent="0.25">
      <c r="A462" s="132" t="s">
        <v>385</v>
      </c>
      <c r="B462" s="132" t="s">
        <v>252</v>
      </c>
      <c r="C462" s="131" t="s">
        <v>94</v>
      </c>
      <c r="D462" s="233">
        <v>116909.69</v>
      </c>
      <c r="E462" s="233">
        <v>120000</v>
      </c>
      <c r="F462" s="233">
        <v>47082.81</v>
      </c>
      <c r="G462" s="233">
        <v>120000</v>
      </c>
      <c r="H462" s="233">
        <v>41394.480000000003</v>
      </c>
      <c r="I462" s="233">
        <f t="shared" si="112"/>
        <v>87.918456863555946</v>
      </c>
      <c r="J462" s="233">
        <f t="shared" si="113"/>
        <v>34.495400000000004</v>
      </c>
      <c r="K462" s="234">
        <v>11</v>
      </c>
    </row>
    <row r="463" spans="1:11" s="133" customFormat="1" x14ac:dyDescent="0.25">
      <c r="A463" s="132" t="s">
        <v>386</v>
      </c>
      <c r="B463" s="132" t="s">
        <v>123</v>
      </c>
      <c r="C463" s="131" t="s">
        <v>95</v>
      </c>
      <c r="D463" s="233">
        <v>240844.64</v>
      </c>
      <c r="E463" s="233">
        <v>450000</v>
      </c>
      <c r="F463" s="233">
        <v>287375.46999999997</v>
      </c>
      <c r="G463" s="233">
        <v>450000</v>
      </c>
      <c r="H463" s="233">
        <v>250667.14</v>
      </c>
      <c r="I463" s="233">
        <f t="shared" si="112"/>
        <v>87.226352339676055</v>
      </c>
      <c r="J463" s="233">
        <f t="shared" si="113"/>
        <v>55.703808888888894</v>
      </c>
      <c r="K463" s="234">
        <v>11</v>
      </c>
    </row>
    <row r="464" spans="1:11" s="87" customFormat="1" x14ac:dyDescent="0.25">
      <c r="A464" s="132" t="s">
        <v>387</v>
      </c>
      <c r="B464" s="132" t="s">
        <v>328</v>
      </c>
      <c r="C464" s="131" t="s">
        <v>388</v>
      </c>
      <c r="D464" s="233">
        <v>10502.44</v>
      </c>
      <c r="E464" s="233">
        <v>16000</v>
      </c>
      <c r="F464" s="233">
        <v>4381.3</v>
      </c>
      <c r="G464" s="233">
        <v>16000</v>
      </c>
      <c r="H464" s="233">
        <v>3255.33</v>
      </c>
      <c r="I464" s="233">
        <f t="shared" si="112"/>
        <v>74.30055006504918</v>
      </c>
      <c r="J464" s="233">
        <f t="shared" si="113"/>
        <v>20.345812499999997</v>
      </c>
      <c r="K464" s="234">
        <v>11</v>
      </c>
    </row>
    <row r="465" spans="1:11" s="87" customFormat="1" x14ac:dyDescent="0.25">
      <c r="A465" s="132" t="s">
        <v>389</v>
      </c>
      <c r="B465" s="132" t="s">
        <v>125</v>
      </c>
      <c r="C465" s="131" t="s">
        <v>96</v>
      </c>
      <c r="D465" s="233">
        <v>199026.49</v>
      </c>
      <c r="E465" s="233">
        <v>300000</v>
      </c>
      <c r="F465" s="233">
        <v>111786.44</v>
      </c>
      <c r="G465" s="233">
        <v>300000</v>
      </c>
      <c r="H465" s="233">
        <v>30424.49</v>
      </c>
      <c r="I465" s="233">
        <f t="shared" si="112"/>
        <v>27.216619475492738</v>
      </c>
      <c r="J465" s="233">
        <f t="shared" si="113"/>
        <v>10.141496666666667</v>
      </c>
      <c r="K465" s="234">
        <v>11</v>
      </c>
    </row>
    <row r="466" spans="1:11" s="2" customFormat="1" x14ac:dyDescent="0.25">
      <c r="A466" s="132" t="s">
        <v>390</v>
      </c>
      <c r="B466" s="132" t="s">
        <v>285</v>
      </c>
      <c r="C466" s="131" t="s">
        <v>316</v>
      </c>
      <c r="D466" s="233">
        <v>198974.55</v>
      </c>
      <c r="E466" s="233">
        <v>200000</v>
      </c>
      <c r="F466" s="233">
        <v>31819</v>
      </c>
      <c r="G466" s="233">
        <v>200000</v>
      </c>
      <c r="H466" s="233">
        <v>30351.42</v>
      </c>
      <c r="I466" s="233">
        <f t="shared" si="112"/>
        <v>95.387724315660449</v>
      </c>
      <c r="J466" s="233">
        <f t="shared" si="113"/>
        <v>15.175709999999999</v>
      </c>
      <c r="K466" s="234">
        <v>11</v>
      </c>
    </row>
    <row r="467" spans="1:11" s="87" customFormat="1" x14ac:dyDescent="0.25">
      <c r="A467" s="132" t="s">
        <v>88</v>
      </c>
      <c r="B467" s="132" t="s">
        <v>380</v>
      </c>
      <c r="C467" s="131" t="s">
        <v>92</v>
      </c>
      <c r="D467" s="233">
        <f>SUM(D458:D466)</f>
        <v>3120773.8200000003</v>
      </c>
      <c r="E467" s="233">
        <f>SUM(E458:E466)</f>
        <v>3616000</v>
      </c>
      <c r="F467" s="233">
        <f>SUM(F458:F466)</f>
        <v>1638638.5</v>
      </c>
      <c r="G467" s="233">
        <f>SUM(G458:G466)</f>
        <v>3616000</v>
      </c>
      <c r="H467" s="233">
        <f>SUM(H458:H466)</f>
        <v>1455973.07</v>
      </c>
      <c r="I467" s="233">
        <f t="shared" si="112"/>
        <v>88.852609651244009</v>
      </c>
      <c r="J467" s="233">
        <f t="shared" si="113"/>
        <v>40.264741980088495</v>
      </c>
      <c r="K467" s="234">
        <v>11</v>
      </c>
    </row>
    <row r="468" spans="1:11" s="87" customFormat="1" x14ac:dyDescent="0.25">
      <c r="A468" s="24"/>
      <c r="B468" s="24"/>
      <c r="C468" s="23"/>
      <c r="D468" s="227"/>
      <c r="E468" s="227"/>
      <c r="F468" s="227"/>
      <c r="G468" s="227"/>
      <c r="H468" s="227"/>
      <c r="I468" s="227"/>
      <c r="J468" s="227"/>
      <c r="K468" s="237"/>
    </row>
    <row r="469" spans="1:11" x14ac:dyDescent="0.25">
      <c r="A469" s="34" t="s">
        <v>88</v>
      </c>
      <c r="B469" s="34" t="s">
        <v>391</v>
      </c>
      <c r="C469" s="35" t="s">
        <v>392</v>
      </c>
      <c r="D469" s="226"/>
      <c r="E469" s="226"/>
      <c r="F469" s="226"/>
      <c r="G469" s="226"/>
      <c r="H469" s="226"/>
      <c r="I469" s="226"/>
      <c r="J469" s="226"/>
      <c r="K469" s="237"/>
    </row>
    <row r="470" spans="1:11" x14ac:dyDescent="0.25">
      <c r="A470" s="24" t="s">
        <v>90</v>
      </c>
      <c r="B470" s="24" t="s">
        <v>393</v>
      </c>
      <c r="C470" s="23" t="s">
        <v>394</v>
      </c>
      <c r="K470" s="237"/>
    </row>
    <row r="471" spans="1:11" x14ac:dyDescent="0.25">
      <c r="A471" s="132" t="s">
        <v>395</v>
      </c>
      <c r="B471" s="132" t="s">
        <v>396</v>
      </c>
      <c r="C471" s="131" t="s">
        <v>397</v>
      </c>
      <c r="D471" s="233">
        <v>23247.11</v>
      </c>
      <c r="E471" s="233">
        <v>0</v>
      </c>
      <c r="F471" s="233">
        <v>0</v>
      </c>
      <c r="G471" s="233">
        <v>0</v>
      </c>
      <c r="H471" s="233">
        <v>0</v>
      </c>
      <c r="I471" s="233">
        <v>0</v>
      </c>
      <c r="J471" s="233">
        <v>0</v>
      </c>
      <c r="K471" s="234">
        <v>11</v>
      </c>
    </row>
    <row r="472" spans="1:11" x14ac:dyDescent="0.25">
      <c r="A472" s="132" t="s">
        <v>398</v>
      </c>
      <c r="B472" s="132" t="s">
        <v>399</v>
      </c>
      <c r="C472" s="131" t="s">
        <v>400</v>
      </c>
      <c r="D472" s="240">
        <v>644102.5</v>
      </c>
      <c r="E472" s="240">
        <v>0</v>
      </c>
      <c r="F472" s="240">
        <v>0</v>
      </c>
      <c r="G472" s="240">
        <v>0</v>
      </c>
      <c r="H472" s="240">
        <v>0</v>
      </c>
      <c r="I472" s="233">
        <v>0</v>
      </c>
      <c r="J472" s="233">
        <v>0</v>
      </c>
      <c r="K472" s="234">
        <v>11</v>
      </c>
    </row>
    <row r="473" spans="1:11" x14ac:dyDescent="0.25">
      <c r="A473" s="132" t="s">
        <v>88</v>
      </c>
      <c r="B473" s="132" t="s">
        <v>391</v>
      </c>
      <c r="C473" s="131" t="s">
        <v>92</v>
      </c>
      <c r="D473" s="233">
        <f>+D471+D472</f>
        <v>667349.61</v>
      </c>
      <c r="E473" s="233">
        <f>+E471+E472</f>
        <v>0</v>
      </c>
      <c r="F473" s="233">
        <f>+F471+F472</f>
        <v>0</v>
      </c>
      <c r="G473" s="233">
        <f>+G471+G472</f>
        <v>0</v>
      </c>
      <c r="H473" s="233">
        <f>+H471+H472</f>
        <v>0</v>
      </c>
      <c r="I473" s="233">
        <v>0</v>
      </c>
      <c r="J473" s="233">
        <v>0</v>
      </c>
      <c r="K473" s="234">
        <v>11</v>
      </c>
    </row>
    <row r="474" spans="1:11" ht="15.75" thickBot="1" x14ac:dyDescent="0.3"/>
    <row r="475" spans="1:11" s="2" customFormat="1" x14ac:dyDescent="0.25">
      <c r="A475" s="37" t="s">
        <v>83</v>
      </c>
      <c r="B475" s="38" t="s">
        <v>375</v>
      </c>
      <c r="C475" s="39" t="s">
        <v>401</v>
      </c>
      <c r="D475" s="241">
        <f>+D454+D467+D473</f>
        <v>3823354.96</v>
      </c>
      <c r="E475" s="242">
        <f>+E454+E467+E473</f>
        <v>3746000</v>
      </c>
      <c r="F475" s="242">
        <f>+F454+F467+F473</f>
        <v>1684050.53</v>
      </c>
      <c r="G475" s="242">
        <f>+G454+G467+G473</f>
        <v>3716000</v>
      </c>
      <c r="H475" s="242">
        <f>+H454+H467+H473</f>
        <v>1455973.07</v>
      </c>
      <c r="I475" s="242">
        <f t="shared" ref="I475:I476" si="114">H475/F475*100</f>
        <v>86.456614220477107</v>
      </c>
      <c r="J475" s="244">
        <f t="shared" ref="J475:J476" si="115">H475/G475*100</f>
        <v>39.18119133476857</v>
      </c>
      <c r="K475" s="228"/>
    </row>
    <row r="476" spans="1:11" s="2" customFormat="1" ht="15.75" thickBot="1" x14ac:dyDescent="0.3">
      <c r="A476" s="41" t="s">
        <v>84</v>
      </c>
      <c r="B476" s="32" t="s">
        <v>373</v>
      </c>
      <c r="C476" s="33" t="s">
        <v>374</v>
      </c>
      <c r="D476" s="249">
        <f>+D475</f>
        <v>3823354.96</v>
      </c>
      <c r="E476" s="250">
        <f>+E475</f>
        <v>3746000</v>
      </c>
      <c r="F476" s="250">
        <f>+F475</f>
        <v>1684050.53</v>
      </c>
      <c r="G476" s="250">
        <f>+G475</f>
        <v>3716000</v>
      </c>
      <c r="H476" s="250">
        <f>+H475</f>
        <v>1455973.07</v>
      </c>
      <c r="I476" s="250">
        <f t="shared" si="114"/>
        <v>86.456614220477107</v>
      </c>
      <c r="J476" s="252">
        <f t="shared" si="115"/>
        <v>39.18119133476857</v>
      </c>
      <c r="K476" s="228"/>
    </row>
    <row r="477" spans="1:11" s="2" customFormat="1" x14ac:dyDescent="0.25">
      <c r="A477" s="24"/>
      <c r="B477" s="24"/>
      <c r="C477" s="23"/>
      <c r="D477" s="227"/>
      <c r="E477" s="227"/>
      <c r="F477" s="227"/>
      <c r="G477" s="227"/>
      <c r="H477" s="227"/>
      <c r="I477" s="227"/>
      <c r="J477" s="227"/>
      <c r="K477" s="228"/>
    </row>
    <row r="478" spans="1:11" s="2" customFormat="1" x14ac:dyDescent="0.25">
      <c r="A478" s="34" t="s">
        <v>84</v>
      </c>
      <c r="B478" s="34" t="s">
        <v>402</v>
      </c>
      <c r="C478" s="35" t="s">
        <v>403</v>
      </c>
      <c r="D478" s="226"/>
      <c r="E478" s="226"/>
      <c r="F478" s="226"/>
      <c r="G478" s="226"/>
      <c r="H478" s="226"/>
      <c r="I478" s="226"/>
      <c r="J478" s="226"/>
      <c r="K478" s="228"/>
    </row>
    <row r="479" spans="1:11" s="2" customFormat="1" x14ac:dyDescent="0.25">
      <c r="A479" s="34"/>
      <c r="B479" s="34"/>
      <c r="C479" s="35" t="s">
        <v>404</v>
      </c>
      <c r="D479" s="226"/>
      <c r="E479" s="226"/>
      <c r="F479" s="226"/>
      <c r="G479" s="226"/>
      <c r="H479" s="226"/>
      <c r="I479" s="226"/>
      <c r="J479" s="226"/>
      <c r="K479" s="228"/>
    </row>
    <row r="480" spans="1:11" s="1" customFormat="1" ht="15.75" thickBot="1" x14ac:dyDescent="0.3">
      <c r="A480" s="24"/>
      <c r="B480" s="24"/>
      <c r="C480" s="23"/>
      <c r="D480" s="227"/>
      <c r="E480" s="227"/>
      <c r="F480" s="227"/>
      <c r="G480" s="227"/>
      <c r="H480" s="227"/>
      <c r="I480" s="227"/>
      <c r="J480" s="227"/>
      <c r="K480" s="228"/>
    </row>
    <row r="481" spans="1:11" ht="15.75" thickBot="1" x14ac:dyDescent="0.3">
      <c r="A481" s="44" t="s">
        <v>83</v>
      </c>
      <c r="B481" s="45" t="s">
        <v>405</v>
      </c>
      <c r="C481" s="46" t="s">
        <v>406</v>
      </c>
    </row>
    <row r="482" spans="1:11" s="2" customFormat="1" x14ac:dyDescent="0.25">
      <c r="A482" s="24"/>
      <c r="B482" s="24"/>
      <c r="C482" s="23"/>
      <c r="D482" s="227"/>
      <c r="E482" s="227"/>
      <c r="F482" s="227"/>
      <c r="G482" s="227"/>
      <c r="H482" s="227"/>
      <c r="I482" s="227"/>
      <c r="J482" s="227"/>
      <c r="K482" s="228"/>
    </row>
    <row r="483" spans="1:11" x14ac:dyDescent="0.25">
      <c r="A483" s="27" t="s">
        <v>97</v>
      </c>
      <c r="B483" s="27" t="s">
        <v>9</v>
      </c>
      <c r="C483" s="28" t="s">
        <v>43</v>
      </c>
      <c r="D483" s="167" t="s">
        <v>728</v>
      </c>
      <c r="E483" s="167" t="s">
        <v>848</v>
      </c>
      <c r="F483" s="167" t="s">
        <v>864</v>
      </c>
      <c r="G483" s="167" t="s">
        <v>849</v>
      </c>
      <c r="H483" s="167" t="s">
        <v>855</v>
      </c>
      <c r="I483" s="192" t="s">
        <v>547</v>
      </c>
      <c r="J483" s="192" t="s">
        <v>547</v>
      </c>
      <c r="K483" s="230" t="s">
        <v>817</v>
      </c>
    </row>
    <row r="484" spans="1:11" x14ac:dyDescent="0.25">
      <c r="A484" s="27" t="s">
        <v>788</v>
      </c>
      <c r="B484" s="27" t="s">
        <v>789</v>
      </c>
      <c r="C484" s="27" t="s">
        <v>790</v>
      </c>
      <c r="D484" s="134" t="s">
        <v>800</v>
      </c>
      <c r="E484" s="134" t="s">
        <v>801</v>
      </c>
      <c r="F484" s="134" t="s">
        <v>802</v>
      </c>
      <c r="G484" s="134" t="s">
        <v>803</v>
      </c>
      <c r="H484" s="134" t="s">
        <v>866</v>
      </c>
      <c r="I484" s="193" t="s">
        <v>888</v>
      </c>
      <c r="J484" s="193" t="s">
        <v>889</v>
      </c>
      <c r="K484" s="231" t="s">
        <v>818</v>
      </c>
    </row>
    <row r="485" spans="1:11" x14ac:dyDescent="0.25">
      <c r="A485" s="34" t="s">
        <v>88</v>
      </c>
      <c r="B485" s="34" t="s">
        <v>409</v>
      </c>
      <c r="C485" s="35" t="s">
        <v>410</v>
      </c>
      <c r="D485" s="226"/>
      <c r="E485" s="226"/>
      <c r="F485" s="226"/>
      <c r="G485" s="226"/>
      <c r="H485" s="226"/>
      <c r="I485" s="226"/>
      <c r="J485" s="226"/>
      <c r="K485" s="237"/>
    </row>
    <row r="486" spans="1:11" x14ac:dyDescent="0.25">
      <c r="A486" s="24" t="s">
        <v>90</v>
      </c>
      <c r="B486" s="24" t="s">
        <v>407</v>
      </c>
      <c r="C486" s="23" t="s">
        <v>408</v>
      </c>
      <c r="K486" s="237"/>
    </row>
    <row r="487" spans="1:11" s="2" customFormat="1" x14ac:dyDescent="0.25">
      <c r="A487" s="132" t="s">
        <v>411</v>
      </c>
      <c r="B487" s="132" t="s">
        <v>123</v>
      </c>
      <c r="C487" s="131" t="s">
        <v>95</v>
      </c>
      <c r="D487" s="233">
        <v>439270</v>
      </c>
      <c r="E487" s="233">
        <v>500000</v>
      </c>
      <c r="F487" s="233">
        <v>187100</v>
      </c>
      <c r="G487" s="233">
        <v>500000</v>
      </c>
      <c r="H487" s="233">
        <v>219000</v>
      </c>
      <c r="I487" s="233">
        <f t="shared" ref="I487:I488" si="116">H487/F487*100</f>
        <v>117.04970603955105</v>
      </c>
      <c r="J487" s="233">
        <f t="shared" ref="J487:J488" si="117">H487/G487*100</f>
        <v>43.8</v>
      </c>
      <c r="K487" s="234">
        <v>11</v>
      </c>
    </row>
    <row r="488" spans="1:11" x14ac:dyDescent="0.25">
      <c r="A488" s="132" t="s">
        <v>88</v>
      </c>
      <c r="B488" s="132" t="s">
        <v>409</v>
      </c>
      <c r="C488" s="131" t="s">
        <v>92</v>
      </c>
      <c r="D488" s="233">
        <f>+D487</f>
        <v>439270</v>
      </c>
      <c r="E488" s="233">
        <f>+E487</f>
        <v>500000</v>
      </c>
      <c r="F488" s="233">
        <f>+F487</f>
        <v>187100</v>
      </c>
      <c r="G488" s="233">
        <f>+G487</f>
        <v>500000</v>
      </c>
      <c r="H488" s="233">
        <f>+H487</f>
        <v>219000</v>
      </c>
      <c r="I488" s="233">
        <f t="shared" si="116"/>
        <v>117.04970603955105</v>
      </c>
      <c r="J488" s="233">
        <f t="shared" si="117"/>
        <v>43.8</v>
      </c>
      <c r="K488" s="234">
        <v>11</v>
      </c>
    </row>
    <row r="489" spans="1:11" x14ac:dyDescent="0.25">
      <c r="K489" s="237"/>
    </row>
    <row r="490" spans="1:11" x14ac:dyDescent="0.25">
      <c r="A490" s="34" t="s">
        <v>88</v>
      </c>
      <c r="B490" s="34" t="s">
        <v>412</v>
      </c>
      <c r="C490" s="35" t="s">
        <v>413</v>
      </c>
      <c r="D490" s="226"/>
      <c r="E490" s="226"/>
      <c r="F490" s="226"/>
      <c r="G490" s="226"/>
      <c r="H490" s="226"/>
      <c r="I490" s="226"/>
      <c r="J490" s="226"/>
      <c r="K490" s="237"/>
    </row>
    <row r="491" spans="1:11" x14ac:dyDescent="0.25">
      <c r="A491" s="24" t="s">
        <v>181</v>
      </c>
      <c r="B491" s="24" t="s">
        <v>407</v>
      </c>
      <c r="C491" s="23" t="s">
        <v>408</v>
      </c>
      <c r="K491" s="237"/>
    </row>
    <row r="492" spans="1:11" x14ac:dyDescent="0.25">
      <c r="A492" s="132" t="s">
        <v>414</v>
      </c>
      <c r="B492" s="132" t="s">
        <v>125</v>
      </c>
      <c r="C492" s="131" t="s">
        <v>231</v>
      </c>
      <c r="D492" s="233">
        <v>8077</v>
      </c>
      <c r="E492" s="233">
        <v>10000</v>
      </c>
      <c r="F492" s="233">
        <v>8077</v>
      </c>
      <c r="G492" s="233">
        <v>10000</v>
      </c>
      <c r="H492" s="233">
        <v>8077</v>
      </c>
      <c r="I492" s="233">
        <f t="shared" ref="I492:I493" si="118">H492/F492*100</f>
        <v>100</v>
      </c>
      <c r="J492" s="233">
        <f t="shared" ref="J492:J493" si="119">H492/G492*100</f>
        <v>80.77</v>
      </c>
      <c r="K492" s="234">
        <v>11</v>
      </c>
    </row>
    <row r="493" spans="1:11" x14ac:dyDescent="0.25">
      <c r="A493" s="132" t="s">
        <v>88</v>
      </c>
      <c r="B493" s="132" t="s">
        <v>412</v>
      </c>
      <c r="C493" s="131" t="s">
        <v>92</v>
      </c>
      <c r="D493" s="233">
        <f>+D492</f>
        <v>8077</v>
      </c>
      <c r="E493" s="233">
        <f>+E492</f>
        <v>10000</v>
      </c>
      <c r="F493" s="233">
        <f>+F492</f>
        <v>8077</v>
      </c>
      <c r="G493" s="233">
        <f>+G492</f>
        <v>10000</v>
      </c>
      <c r="H493" s="233">
        <f>+H492</f>
        <v>8077</v>
      </c>
      <c r="I493" s="233">
        <f t="shared" si="118"/>
        <v>100</v>
      </c>
      <c r="J493" s="233">
        <f t="shared" si="119"/>
        <v>80.77</v>
      </c>
      <c r="K493" s="234">
        <v>11</v>
      </c>
    </row>
    <row r="494" spans="1:11" x14ac:dyDescent="0.25">
      <c r="K494" s="237"/>
    </row>
    <row r="495" spans="1:11" x14ac:dyDescent="0.25">
      <c r="A495" s="34" t="s">
        <v>88</v>
      </c>
      <c r="B495" s="34" t="s">
        <v>415</v>
      </c>
      <c r="C495" s="35" t="s">
        <v>416</v>
      </c>
      <c r="D495" s="226"/>
      <c r="E495" s="226"/>
      <c r="F495" s="226"/>
      <c r="G495" s="226"/>
      <c r="H495" s="226"/>
      <c r="I495" s="226"/>
      <c r="J495" s="226"/>
      <c r="K495" s="237"/>
    </row>
    <row r="496" spans="1:11" x14ac:dyDescent="0.25">
      <c r="A496" s="24" t="s">
        <v>90</v>
      </c>
      <c r="B496" s="24" t="s">
        <v>417</v>
      </c>
      <c r="C496" s="23" t="s">
        <v>418</v>
      </c>
      <c r="K496" s="237"/>
    </row>
    <row r="497" spans="1:11" x14ac:dyDescent="0.25">
      <c r="A497" s="132" t="s">
        <v>419</v>
      </c>
      <c r="B497" s="132" t="s">
        <v>123</v>
      </c>
      <c r="C497" s="131" t="s">
        <v>95</v>
      </c>
      <c r="D497" s="233">
        <v>270781.45</v>
      </c>
      <c r="E497" s="233">
        <v>160000</v>
      </c>
      <c r="F497" s="233">
        <v>114087.5</v>
      </c>
      <c r="G497" s="233">
        <v>160000</v>
      </c>
      <c r="H497" s="233">
        <v>17000</v>
      </c>
      <c r="I497" s="233">
        <f t="shared" ref="I497:I504" si="120">H497/F497*100</f>
        <v>14.900843650706694</v>
      </c>
      <c r="J497" s="233">
        <f t="shared" ref="J497:J504" si="121">H497/G497*100</f>
        <v>10.625</v>
      </c>
      <c r="K497" s="234">
        <v>11</v>
      </c>
    </row>
    <row r="498" spans="1:11" x14ac:dyDescent="0.25">
      <c r="A498" s="132" t="s">
        <v>420</v>
      </c>
      <c r="B498" s="132" t="s">
        <v>202</v>
      </c>
      <c r="C498" s="131" t="s">
        <v>106</v>
      </c>
      <c r="D498" s="233">
        <v>15000</v>
      </c>
      <c r="E498" s="233">
        <v>25000</v>
      </c>
      <c r="F498" s="233">
        <v>0</v>
      </c>
      <c r="G498" s="233">
        <v>50000</v>
      </c>
      <c r="H498" s="233">
        <v>0</v>
      </c>
      <c r="I498" s="233">
        <v>0</v>
      </c>
      <c r="J498" s="233">
        <f t="shared" si="121"/>
        <v>0</v>
      </c>
      <c r="K498" s="234">
        <v>11</v>
      </c>
    </row>
    <row r="499" spans="1:11" x14ac:dyDescent="0.25">
      <c r="A499" s="132" t="s">
        <v>421</v>
      </c>
      <c r="B499" s="132" t="s">
        <v>422</v>
      </c>
      <c r="C499" s="131" t="s">
        <v>423</v>
      </c>
      <c r="D499" s="233">
        <v>0</v>
      </c>
      <c r="E499" s="233">
        <v>10000</v>
      </c>
      <c r="F499" s="233">
        <v>0</v>
      </c>
      <c r="G499" s="233">
        <v>10000</v>
      </c>
      <c r="H499" s="233">
        <v>0</v>
      </c>
      <c r="I499" s="233">
        <v>0</v>
      </c>
      <c r="J499" s="233">
        <f t="shared" si="121"/>
        <v>0</v>
      </c>
      <c r="K499" s="234">
        <v>11</v>
      </c>
    </row>
    <row r="500" spans="1:11" s="2" customFormat="1" x14ac:dyDescent="0.25">
      <c r="A500" s="132" t="s">
        <v>877</v>
      </c>
      <c r="B500" s="132" t="s">
        <v>274</v>
      </c>
      <c r="C500" s="131" t="s">
        <v>303</v>
      </c>
      <c r="D500" s="233"/>
      <c r="E500" s="233">
        <v>150000</v>
      </c>
      <c r="F500" s="233"/>
      <c r="G500" s="233"/>
      <c r="H500" s="233">
        <v>0</v>
      </c>
      <c r="I500" s="233">
        <v>0</v>
      </c>
      <c r="J500" s="233">
        <v>0</v>
      </c>
      <c r="K500" s="234">
        <v>11</v>
      </c>
    </row>
    <row r="501" spans="1:11" x14ac:dyDescent="0.25">
      <c r="A501" s="132" t="s">
        <v>878</v>
      </c>
      <c r="B501" s="132" t="s">
        <v>256</v>
      </c>
      <c r="C501" s="131" t="s">
        <v>257</v>
      </c>
      <c r="D501" s="233"/>
      <c r="E501" s="233"/>
      <c r="F501" s="233"/>
      <c r="G501" s="233">
        <v>1000000</v>
      </c>
      <c r="H501" s="233">
        <v>995954.6</v>
      </c>
      <c r="I501" s="233">
        <v>0</v>
      </c>
      <c r="J501" s="233">
        <f t="shared" si="121"/>
        <v>99.595460000000003</v>
      </c>
      <c r="K501" s="234"/>
    </row>
    <row r="502" spans="1:11" x14ac:dyDescent="0.25">
      <c r="A502" s="132" t="s">
        <v>88</v>
      </c>
      <c r="B502" s="132" t="s">
        <v>415</v>
      </c>
      <c r="C502" s="131" t="s">
        <v>92</v>
      </c>
      <c r="D502" s="233">
        <f>+D497+D498+D499</f>
        <v>285781.45</v>
      </c>
      <c r="E502" s="233">
        <f>+E497+E498+E499+E500</f>
        <v>345000</v>
      </c>
      <c r="F502" s="233">
        <f>+F497+F498+F499+F500+F501</f>
        <v>114087.5</v>
      </c>
      <c r="G502" s="233">
        <f t="shared" ref="G502:H502" si="122">+G497+G498+G499+G500+G501</f>
        <v>1220000</v>
      </c>
      <c r="H502" s="233">
        <f t="shared" si="122"/>
        <v>1012954.6</v>
      </c>
      <c r="I502" s="233">
        <f t="shared" si="120"/>
        <v>887.8751835214199</v>
      </c>
      <c r="J502" s="233">
        <f t="shared" si="121"/>
        <v>83.029065573770495</v>
      </c>
      <c r="K502" s="234">
        <v>11</v>
      </c>
    </row>
    <row r="504" spans="1:11" ht="15.75" thickBot="1" x14ac:dyDescent="0.3">
      <c r="A504" s="47" t="s">
        <v>83</v>
      </c>
      <c r="B504" s="47" t="s">
        <v>405</v>
      </c>
      <c r="C504" s="48" t="s">
        <v>406</v>
      </c>
      <c r="D504" s="253">
        <f>+D488+D493+D502</f>
        <v>733128.45</v>
      </c>
      <c r="E504" s="253">
        <f>+E488+E493+E502</f>
        <v>855000</v>
      </c>
      <c r="F504" s="253">
        <f>+F488+F493+F502</f>
        <v>309264.5</v>
      </c>
      <c r="G504" s="253">
        <f>+G488+G493+G502</f>
        <v>1730000</v>
      </c>
      <c r="H504" s="253">
        <f>+H488+H493+H502</f>
        <v>1240031.6000000001</v>
      </c>
      <c r="I504" s="253">
        <f t="shared" si="120"/>
        <v>400.96150705949117</v>
      </c>
      <c r="J504" s="253">
        <f t="shared" si="121"/>
        <v>71.678127167630066</v>
      </c>
      <c r="K504" s="229"/>
    </row>
    <row r="505" spans="1:11" ht="16.5" thickTop="1" thickBot="1" x14ac:dyDescent="0.3"/>
    <row r="506" spans="1:11" ht="15.75" thickBot="1" x14ac:dyDescent="0.3">
      <c r="A506" s="44" t="s">
        <v>83</v>
      </c>
      <c r="B506" s="45" t="s">
        <v>424</v>
      </c>
      <c r="C506" s="46" t="s">
        <v>425</v>
      </c>
    </row>
    <row r="507" spans="1:11" x14ac:dyDescent="0.25">
      <c r="A507" s="34"/>
      <c r="B507" s="34"/>
      <c r="C507" s="35"/>
    </row>
    <row r="508" spans="1:11" x14ac:dyDescent="0.25">
      <c r="A508" s="27" t="s">
        <v>97</v>
      </c>
      <c r="B508" s="27" t="s">
        <v>9</v>
      </c>
      <c r="C508" s="28" t="s">
        <v>43</v>
      </c>
      <c r="D508" s="167" t="s">
        <v>728</v>
      </c>
      <c r="E508" s="167" t="s">
        <v>848</v>
      </c>
      <c r="F508" s="167" t="s">
        <v>864</v>
      </c>
      <c r="G508" s="167" t="s">
        <v>849</v>
      </c>
      <c r="H508" s="167" t="s">
        <v>855</v>
      </c>
      <c r="I508" s="192" t="s">
        <v>547</v>
      </c>
      <c r="J508" s="192" t="s">
        <v>547</v>
      </c>
      <c r="K508" s="230" t="s">
        <v>817</v>
      </c>
    </row>
    <row r="509" spans="1:11" s="2" customFormat="1" x14ac:dyDescent="0.25">
      <c r="A509" s="27" t="s">
        <v>788</v>
      </c>
      <c r="B509" s="27" t="s">
        <v>789</v>
      </c>
      <c r="C509" s="27" t="s">
        <v>790</v>
      </c>
      <c r="D509" s="134" t="s">
        <v>800</v>
      </c>
      <c r="E509" s="134" t="s">
        <v>801</v>
      </c>
      <c r="F509" s="134" t="s">
        <v>802</v>
      </c>
      <c r="G509" s="134" t="s">
        <v>803</v>
      </c>
      <c r="H509" s="134" t="s">
        <v>866</v>
      </c>
      <c r="I509" s="193" t="s">
        <v>888</v>
      </c>
      <c r="J509" s="193" t="s">
        <v>889</v>
      </c>
      <c r="K509" s="231" t="s">
        <v>818</v>
      </c>
    </row>
    <row r="510" spans="1:11" s="2" customFormat="1" x14ac:dyDescent="0.25">
      <c r="A510" s="34" t="s">
        <v>141</v>
      </c>
      <c r="B510" s="34" t="s">
        <v>426</v>
      </c>
      <c r="C510" s="35" t="s">
        <v>427</v>
      </c>
      <c r="D510" s="226"/>
      <c r="E510" s="226"/>
      <c r="F510" s="226"/>
      <c r="G510" s="226"/>
      <c r="H510" s="226"/>
      <c r="I510" s="226"/>
      <c r="J510" s="226"/>
      <c r="K510" s="237"/>
    </row>
    <row r="511" spans="1:11" x14ac:dyDescent="0.25">
      <c r="A511" s="24" t="s">
        <v>90</v>
      </c>
      <c r="B511" s="24" t="s">
        <v>428</v>
      </c>
      <c r="C511" s="23" t="s">
        <v>429</v>
      </c>
      <c r="K511" s="237"/>
    </row>
    <row r="512" spans="1:11" x14ac:dyDescent="0.25">
      <c r="A512" s="132" t="s">
        <v>430</v>
      </c>
      <c r="B512" s="132" t="s">
        <v>123</v>
      </c>
      <c r="C512" s="131" t="s">
        <v>95</v>
      </c>
      <c r="D512" s="233">
        <v>55770</v>
      </c>
      <c r="E512" s="233">
        <v>90000</v>
      </c>
      <c r="F512" s="233">
        <v>5770</v>
      </c>
      <c r="G512" s="233">
        <v>90000</v>
      </c>
      <c r="H512" s="233">
        <v>5770</v>
      </c>
      <c r="I512" s="233">
        <f t="shared" ref="I512:I516" si="123">H512/F512*100</f>
        <v>100</v>
      </c>
      <c r="J512" s="233">
        <f t="shared" ref="J512:J516" si="124">H512/G512*100</f>
        <v>6.4111111111111105</v>
      </c>
      <c r="K512" s="234">
        <v>73</v>
      </c>
    </row>
    <row r="513" spans="1:11" x14ac:dyDescent="0.25">
      <c r="A513" s="132" t="s">
        <v>431</v>
      </c>
      <c r="B513" s="132" t="s">
        <v>171</v>
      </c>
      <c r="C513" s="131" t="s">
        <v>432</v>
      </c>
      <c r="D513" s="233">
        <v>0</v>
      </c>
      <c r="E513" s="233">
        <v>100000</v>
      </c>
      <c r="F513" s="233">
        <v>0</v>
      </c>
      <c r="G513" s="233">
        <v>100000</v>
      </c>
      <c r="H513" s="233">
        <v>0</v>
      </c>
      <c r="I513" s="233">
        <v>0</v>
      </c>
      <c r="J513" s="233">
        <f t="shared" si="124"/>
        <v>0</v>
      </c>
      <c r="K513" s="234">
        <v>73</v>
      </c>
    </row>
    <row r="514" spans="1:11" s="1" customFormat="1" x14ac:dyDescent="0.25">
      <c r="A514" s="132" t="s">
        <v>433</v>
      </c>
      <c r="B514" s="132" t="s">
        <v>202</v>
      </c>
      <c r="C514" s="131" t="s">
        <v>106</v>
      </c>
      <c r="D514" s="233">
        <v>72000</v>
      </c>
      <c r="E514" s="233">
        <v>72000</v>
      </c>
      <c r="F514" s="233">
        <v>72000</v>
      </c>
      <c r="G514" s="233">
        <v>72000</v>
      </c>
      <c r="H514" s="233">
        <v>7000</v>
      </c>
      <c r="I514" s="233">
        <f t="shared" si="123"/>
        <v>9.7222222222222232</v>
      </c>
      <c r="J514" s="233">
        <f t="shared" si="124"/>
        <v>9.7222222222222232</v>
      </c>
      <c r="K514" s="234">
        <v>73</v>
      </c>
    </row>
    <row r="515" spans="1:11" x14ac:dyDescent="0.25">
      <c r="A515" s="132" t="s">
        <v>434</v>
      </c>
      <c r="B515" s="132" t="s">
        <v>435</v>
      </c>
      <c r="C515" s="131" t="s">
        <v>436</v>
      </c>
      <c r="D515" s="233">
        <v>816936</v>
      </c>
      <c r="E515" s="233">
        <v>100000</v>
      </c>
      <c r="F515" s="233">
        <v>0</v>
      </c>
      <c r="G515" s="233">
        <v>100000</v>
      </c>
      <c r="H515" s="233">
        <v>0</v>
      </c>
      <c r="I515" s="233">
        <v>0</v>
      </c>
      <c r="J515" s="233">
        <f t="shared" si="124"/>
        <v>0</v>
      </c>
      <c r="K515" s="234">
        <v>73</v>
      </c>
    </row>
    <row r="516" spans="1:11" s="2" customFormat="1" x14ac:dyDescent="0.25">
      <c r="A516" s="132" t="s">
        <v>141</v>
      </c>
      <c r="B516" s="132" t="s">
        <v>426</v>
      </c>
      <c r="C516" s="131" t="s">
        <v>92</v>
      </c>
      <c r="D516" s="233">
        <f>SUM(D512:D515)</f>
        <v>944706</v>
      </c>
      <c r="E516" s="233">
        <f>SUM(E512:E515)</f>
        <v>362000</v>
      </c>
      <c r="F516" s="233">
        <f>SUM(F512:F515)</f>
        <v>77770</v>
      </c>
      <c r="G516" s="233">
        <f>SUM(G512:G515)</f>
        <v>362000</v>
      </c>
      <c r="H516" s="233">
        <f>SUM(H512:H515)</f>
        <v>12770</v>
      </c>
      <c r="I516" s="233">
        <f t="shared" si="123"/>
        <v>16.420213449916421</v>
      </c>
      <c r="J516" s="233">
        <f t="shared" si="124"/>
        <v>3.5276243093922655</v>
      </c>
      <c r="K516" s="234">
        <v>73</v>
      </c>
    </row>
    <row r="517" spans="1:11" x14ac:dyDescent="0.25">
      <c r="K517" s="237"/>
    </row>
    <row r="518" spans="1:11" x14ac:dyDescent="0.25">
      <c r="A518" s="34" t="s">
        <v>88</v>
      </c>
      <c r="B518" s="34" t="s">
        <v>437</v>
      </c>
      <c r="C518" s="35" t="s">
        <v>438</v>
      </c>
      <c r="D518" s="226"/>
      <c r="E518" s="226"/>
      <c r="F518" s="226"/>
      <c r="G518" s="226"/>
      <c r="H518" s="226"/>
      <c r="I518" s="226"/>
      <c r="J518" s="226"/>
      <c r="K518" s="237"/>
    </row>
    <row r="519" spans="1:11" x14ac:dyDescent="0.25">
      <c r="A519" s="24" t="s">
        <v>90</v>
      </c>
      <c r="B519" s="24" t="s">
        <v>428</v>
      </c>
      <c r="C519" s="23" t="s">
        <v>439</v>
      </c>
      <c r="K519" s="237"/>
    </row>
    <row r="520" spans="1:11" x14ac:dyDescent="0.25">
      <c r="A520" s="132" t="s">
        <v>440</v>
      </c>
      <c r="B520" s="132" t="s">
        <v>123</v>
      </c>
      <c r="C520" s="131" t="s">
        <v>95</v>
      </c>
      <c r="D520" s="233">
        <v>29616</v>
      </c>
      <c r="E520" s="233">
        <v>100000</v>
      </c>
      <c r="F520" s="233">
        <v>32487.5</v>
      </c>
      <c r="G520" s="233">
        <v>100000</v>
      </c>
      <c r="H520" s="233">
        <v>93957.5</v>
      </c>
      <c r="I520" s="233">
        <f t="shared" ref="I520:I522" si="125">H520/F520*100</f>
        <v>289.21123509041939</v>
      </c>
      <c r="J520" s="233">
        <f t="shared" ref="J520:J524" si="126">H520/G520*100</f>
        <v>93.95750000000001</v>
      </c>
      <c r="K520" s="234">
        <v>73</v>
      </c>
    </row>
    <row r="521" spans="1:11" s="2" customFormat="1" x14ac:dyDescent="0.25">
      <c r="A521" s="132" t="s">
        <v>441</v>
      </c>
      <c r="B521" s="132" t="s">
        <v>422</v>
      </c>
      <c r="C521" s="131" t="s">
        <v>423</v>
      </c>
      <c r="D521" s="233">
        <v>0</v>
      </c>
      <c r="E521" s="233">
        <v>20000</v>
      </c>
      <c r="F521" s="233">
        <v>0</v>
      </c>
      <c r="G521" s="233">
        <v>20000</v>
      </c>
      <c r="H521" s="233">
        <v>0</v>
      </c>
      <c r="I521" s="233">
        <v>0</v>
      </c>
      <c r="J521" s="233">
        <f t="shared" si="126"/>
        <v>0</v>
      </c>
      <c r="K521" s="234">
        <v>73</v>
      </c>
    </row>
    <row r="522" spans="1:11" x14ac:dyDescent="0.25">
      <c r="A522" s="132" t="s">
        <v>88</v>
      </c>
      <c r="B522" s="132" t="s">
        <v>437</v>
      </c>
      <c r="C522" s="131" t="s">
        <v>92</v>
      </c>
      <c r="D522" s="233">
        <f>+D520+D521</f>
        <v>29616</v>
      </c>
      <c r="E522" s="233">
        <f>+E520+E521</f>
        <v>120000</v>
      </c>
      <c r="F522" s="233">
        <f>+F520+F521</f>
        <v>32487.5</v>
      </c>
      <c r="G522" s="233">
        <f>+G520+G521</f>
        <v>120000</v>
      </c>
      <c r="H522" s="233">
        <f>+H520+H521</f>
        <v>93957.5</v>
      </c>
      <c r="I522" s="233">
        <f t="shared" si="125"/>
        <v>289.21123509041939</v>
      </c>
      <c r="J522" s="233">
        <f t="shared" si="126"/>
        <v>78.297916666666666</v>
      </c>
      <c r="K522" s="234">
        <v>73</v>
      </c>
    </row>
    <row r="524" spans="1:11" ht="15.75" thickBot="1" x14ac:dyDescent="0.3">
      <c r="A524" s="47" t="s">
        <v>83</v>
      </c>
      <c r="B524" s="47" t="s">
        <v>424</v>
      </c>
      <c r="C524" s="48" t="s">
        <v>425</v>
      </c>
      <c r="D524" s="253">
        <f>+D516+D522</f>
        <v>974322</v>
      </c>
      <c r="E524" s="253">
        <f>+E516+E522</f>
        <v>482000</v>
      </c>
      <c r="F524" s="253">
        <f>+F516+F522</f>
        <v>110257.5</v>
      </c>
      <c r="G524" s="253">
        <f>+G516+G522</f>
        <v>482000</v>
      </c>
      <c r="H524" s="253">
        <f>+H516+H522</f>
        <v>106727.5</v>
      </c>
      <c r="I524" s="253">
        <f t="shared" ref="I524" si="127">H524/F524*100</f>
        <v>96.798403736707257</v>
      </c>
      <c r="J524" s="253">
        <f t="shared" si="126"/>
        <v>22.142634854771785</v>
      </c>
      <c r="K524" s="229"/>
    </row>
    <row r="525" spans="1:11" ht="16.5" thickTop="1" thickBot="1" x14ac:dyDescent="0.3"/>
    <row r="526" spans="1:11" s="2" customFormat="1" ht="15.75" thickBot="1" x14ac:dyDescent="0.3">
      <c r="A526" s="44" t="s">
        <v>83</v>
      </c>
      <c r="B526" s="45" t="s">
        <v>442</v>
      </c>
      <c r="C526" s="50" t="s">
        <v>443</v>
      </c>
      <c r="D526" s="262"/>
      <c r="E526" s="261"/>
      <c r="F526" s="271"/>
      <c r="G526" s="255"/>
      <c r="H526" s="255"/>
      <c r="I526" s="255"/>
      <c r="J526" s="255"/>
      <c r="K526" s="228"/>
    </row>
    <row r="528" spans="1:11" x14ac:dyDescent="0.25">
      <c r="A528" s="27" t="s">
        <v>97</v>
      </c>
      <c r="B528" s="27" t="s">
        <v>9</v>
      </c>
      <c r="C528" s="28" t="s">
        <v>43</v>
      </c>
      <c r="D528" s="167" t="s">
        <v>728</v>
      </c>
      <c r="E528" s="167" t="s">
        <v>848</v>
      </c>
      <c r="F528" s="167" t="s">
        <v>864</v>
      </c>
      <c r="G528" s="167" t="s">
        <v>849</v>
      </c>
      <c r="H528" s="167" t="s">
        <v>855</v>
      </c>
      <c r="I528" s="192" t="s">
        <v>547</v>
      </c>
      <c r="J528" s="192" t="s">
        <v>547</v>
      </c>
      <c r="K528" s="230" t="s">
        <v>817</v>
      </c>
    </row>
    <row r="529" spans="1:11" x14ac:dyDescent="0.25">
      <c r="A529" s="27" t="s">
        <v>788</v>
      </c>
      <c r="B529" s="27" t="s">
        <v>789</v>
      </c>
      <c r="C529" s="27" t="s">
        <v>790</v>
      </c>
      <c r="D529" s="134" t="s">
        <v>800</v>
      </c>
      <c r="E529" s="134" t="s">
        <v>801</v>
      </c>
      <c r="F529" s="134" t="s">
        <v>802</v>
      </c>
      <c r="G529" s="134" t="s">
        <v>803</v>
      </c>
      <c r="H529" s="134" t="s">
        <v>866</v>
      </c>
      <c r="I529" s="193" t="s">
        <v>888</v>
      </c>
      <c r="J529" s="193" t="s">
        <v>889</v>
      </c>
      <c r="K529" s="231" t="s">
        <v>818</v>
      </c>
    </row>
    <row r="530" spans="1:11" x14ac:dyDescent="0.25">
      <c r="A530" s="34" t="s">
        <v>88</v>
      </c>
      <c r="B530" s="34" t="s">
        <v>444</v>
      </c>
      <c r="C530" s="35" t="s">
        <v>445</v>
      </c>
      <c r="D530" s="226"/>
      <c r="E530" s="226"/>
      <c r="F530" s="226"/>
      <c r="G530" s="226"/>
      <c r="H530" s="226"/>
      <c r="I530" s="226"/>
      <c r="J530" s="226"/>
      <c r="K530" s="237"/>
    </row>
    <row r="531" spans="1:11" x14ac:dyDescent="0.25">
      <c r="A531" s="24" t="s">
        <v>90</v>
      </c>
      <c r="B531" s="24" t="s">
        <v>446</v>
      </c>
      <c r="C531" s="23" t="s">
        <v>447</v>
      </c>
      <c r="K531" s="237"/>
    </row>
    <row r="532" spans="1:11" x14ac:dyDescent="0.25">
      <c r="A532" s="132" t="s">
        <v>448</v>
      </c>
      <c r="B532" s="132" t="s">
        <v>123</v>
      </c>
      <c r="C532" s="131" t="s">
        <v>95</v>
      </c>
      <c r="D532" s="233">
        <v>2998519.93</v>
      </c>
      <c r="E532" s="233">
        <v>6900000</v>
      </c>
      <c r="F532" s="233">
        <v>1580824.11</v>
      </c>
      <c r="G532" s="233">
        <v>4000000</v>
      </c>
      <c r="H532" s="233">
        <v>1850994.48</v>
      </c>
      <c r="I532" s="233">
        <f t="shared" ref="I532:I533" si="128">H532/F532*100</f>
        <v>117.09047630858818</v>
      </c>
      <c r="J532" s="233">
        <f t="shared" ref="J532:J533" si="129">H532/G532*100</f>
        <v>46.274861999999999</v>
      </c>
      <c r="K532" s="234" t="s">
        <v>879</v>
      </c>
    </row>
    <row r="533" spans="1:11" x14ac:dyDescent="0.25">
      <c r="A533" s="132" t="s">
        <v>88</v>
      </c>
      <c r="B533" s="132" t="s">
        <v>449</v>
      </c>
      <c r="C533" s="131" t="s">
        <v>92</v>
      </c>
      <c r="D533" s="233">
        <f>+D532</f>
        <v>2998519.93</v>
      </c>
      <c r="E533" s="233">
        <f>+E532</f>
        <v>6900000</v>
      </c>
      <c r="F533" s="233">
        <f>+F532</f>
        <v>1580824.11</v>
      </c>
      <c r="G533" s="233">
        <f>+G532</f>
        <v>4000000</v>
      </c>
      <c r="H533" s="233">
        <f>+H532</f>
        <v>1850994.48</v>
      </c>
      <c r="I533" s="233">
        <f t="shared" si="128"/>
        <v>117.09047630858818</v>
      </c>
      <c r="J533" s="233">
        <f t="shared" si="129"/>
        <v>46.274861999999999</v>
      </c>
      <c r="K533" s="234" t="s">
        <v>879</v>
      </c>
    </row>
    <row r="534" spans="1:11" x14ac:dyDescent="0.25">
      <c r="K534" s="237"/>
    </row>
    <row r="535" spans="1:11" x14ac:dyDescent="0.25">
      <c r="A535" s="34" t="s">
        <v>88</v>
      </c>
      <c r="B535" s="34" t="s">
        <v>449</v>
      </c>
      <c r="C535" s="35" t="s">
        <v>450</v>
      </c>
      <c r="D535" s="226"/>
      <c r="E535" s="226"/>
      <c r="F535" s="226"/>
      <c r="G535" s="226"/>
      <c r="H535" s="226"/>
      <c r="I535" s="226"/>
      <c r="J535" s="226"/>
      <c r="K535" s="237"/>
    </row>
    <row r="536" spans="1:11" x14ac:dyDescent="0.25">
      <c r="A536" s="24" t="s">
        <v>90</v>
      </c>
      <c r="B536" s="24" t="s">
        <v>451</v>
      </c>
      <c r="C536" s="23" t="s">
        <v>452</v>
      </c>
      <c r="K536" s="237"/>
    </row>
    <row r="537" spans="1:11" s="1" customFormat="1" x14ac:dyDescent="0.25">
      <c r="A537" s="132" t="s">
        <v>453</v>
      </c>
      <c r="B537" s="132" t="s">
        <v>123</v>
      </c>
      <c r="C537" s="131" t="s">
        <v>95</v>
      </c>
      <c r="D537" s="233">
        <v>1225772.6299999999</v>
      </c>
      <c r="E537" s="233">
        <v>2000000</v>
      </c>
      <c r="F537" s="233">
        <v>771028.1</v>
      </c>
      <c r="G537" s="233">
        <v>2000000</v>
      </c>
      <c r="H537" s="233">
        <v>342274.56</v>
      </c>
      <c r="I537" s="233">
        <f t="shared" ref="I537:I538" si="130">H537/F537*100</f>
        <v>44.391969631197618</v>
      </c>
      <c r="J537" s="233">
        <f t="shared" ref="J537:J538" si="131">H537/G537*100</f>
        <v>17.113728000000002</v>
      </c>
      <c r="K537" s="234">
        <v>41</v>
      </c>
    </row>
    <row r="538" spans="1:11" x14ac:dyDescent="0.25">
      <c r="A538" s="132" t="s">
        <v>88</v>
      </c>
      <c r="B538" s="132" t="s">
        <v>449</v>
      </c>
      <c r="C538" s="131" t="s">
        <v>92</v>
      </c>
      <c r="D538" s="233">
        <f>+D537</f>
        <v>1225772.6299999999</v>
      </c>
      <c r="E538" s="233">
        <f>+E537</f>
        <v>2000000</v>
      </c>
      <c r="F538" s="233">
        <f>+F537</f>
        <v>771028.1</v>
      </c>
      <c r="G538" s="233">
        <f>+G537</f>
        <v>2000000</v>
      </c>
      <c r="H538" s="233">
        <f>+H537</f>
        <v>342274.56</v>
      </c>
      <c r="I538" s="233">
        <f t="shared" si="130"/>
        <v>44.391969631197618</v>
      </c>
      <c r="J538" s="233">
        <f t="shared" si="131"/>
        <v>17.113728000000002</v>
      </c>
      <c r="K538" s="234">
        <v>41</v>
      </c>
    </row>
    <row r="539" spans="1:11" s="2" customFormat="1" x14ac:dyDescent="0.25">
      <c r="A539" s="24"/>
      <c r="B539" s="24"/>
      <c r="C539" s="23"/>
      <c r="D539" s="227"/>
      <c r="E539" s="227"/>
      <c r="F539" s="227"/>
      <c r="G539" s="227"/>
      <c r="H539" s="227"/>
      <c r="I539" s="227"/>
      <c r="J539" s="227"/>
      <c r="K539" s="237"/>
    </row>
    <row r="540" spans="1:11" x14ac:dyDescent="0.25">
      <c r="A540" s="34" t="s">
        <v>88</v>
      </c>
      <c r="B540" s="34" t="s">
        <v>454</v>
      </c>
      <c r="C540" s="35" t="s">
        <v>455</v>
      </c>
      <c r="D540" s="226"/>
      <c r="E540" s="226"/>
      <c r="F540" s="226"/>
      <c r="G540" s="226"/>
      <c r="H540" s="226"/>
      <c r="I540" s="226"/>
      <c r="J540" s="226"/>
      <c r="K540" s="237"/>
    </row>
    <row r="541" spans="1:11" x14ac:dyDescent="0.25">
      <c r="A541" s="24" t="s">
        <v>90</v>
      </c>
      <c r="B541" s="24" t="s">
        <v>456</v>
      </c>
      <c r="C541" s="23" t="s">
        <v>457</v>
      </c>
      <c r="K541" s="237"/>
    </row>
    <row r="542" spans="1:11" x14ac:dyDescent="0.25">
      <c r="A542" s="132" t="s">
        <v>458</v>
      </c>
      <c r="B542" s="132" t="s">
        <v>252</v>
      </c>
      <c r="C542" s="131" t="s">
        <v>94</v>
      </c>
      <c r="D542" s="233">
        <v>415114.43</v>
      </c>
      <c r="E542" s="233">
        <v>450000</v>
      </c>
      <c r="F542" s="233">
        <v>179337.25</v>
      </c>
      <c r="G542" s="233">
        <v>450000</v>
      </c>
      <c r="H542" s="233">
        <v>176781.88</v>
      </c>
      <c r="I542" s="233">
        <f t="shared" ref="I542:I544" si="132">H542/F542*100</f>
        <v>98.575103610655347</v>
      </c>
      <c r="J542" s="233">
        <f t="shared" ref="J542:J544" si="133">H542/G542*100</f>
        <v>39.284862222222223</v>
      </c>
      <c r="K542" s="234">
        <v>41</v>
      </c>
    </row>
    <row r="543" spans="1:11" x14ac:dyDescent="0.25">
      <c r="A543" s="132" t="s">
        <v>459</v>
      </c>
      <c r="B543" s="132" t="s">
        <v>123</v>
      </c>
      <c r="C543" s="131" t="s">
        <v>95</v>
      </c>
      <c r="D543" s="233">
        <v>439773.73</v>
      </c>
      <c r="E543" s="233">
        <v>440000</v>
      </c>
      <c r="F543" s="233">
        <v>318863.68</v>
      </c>
      <c r="G543" s="233">
        <v>400000</v>
      </c>
      <c r="H543" s="233">
        <v>259421.93</v>
      </c>
      <c r="I543" s="233">
        <f t="shared" si="132"/>
        <v>81.358256293096787</v>
      </c>
      <c r="J543" s="233">
        <f t="shared" si="133"/>
        <v>64.855482499999994</v>
      </c>
      <c r="K543" s="234">
        <v>41</v>
      </c>
    </row>
    <row r="544" spans="1:11" x14ac:dyDescent="0.25">
      <c r="A544" s="132" t="s">
        <v>88</v>
      </c>
      <c r="B544" s="132" t="s">
        <v>454</v>
      </c>
      <c r="C544" s="131" t="s">
        <v>92</v>
      </c>
      <c r="D544" s="233">
        <f>+D542+D543</f>
        <v>854888.15999999992</v>
      </c>
      <c r="E544" s="233">
        <f>+E542+E543</f>
        <v>890000</v>
      </c>
      <c r="F544" s="233">
        <f>+F542+F543</f>
        <v>498200.93</v>
      </c>
      <c r="G544" s="233">
        <f>+G542+G543</f>
        <v>850000</v>
      </c>
      <c r="H544" s="233">
        <f>+H542+H543</f>
        <v>436203.81</v>
      </c>
      <c r="I544" s="233">
        <f t="shared" si="132"/>
        <v>87.555800026306656</v>
      </c>
      <c r="J544" s="233">
        <f t="shared" si="133"/>
        <v>51.318095294117647</v>
      </c>
      <c r="K544" s="234">
        <v>41</v>
      </c>
    </row>
    <row r="545" spans="1:11" x14ac:dyDescent="0.25">
      <c r="K545" s="237"/>
    </row>
    <row r="546" spans="1:11" x14ac:dyDescent="0.25">
      <c r="A546" s="34" t="s">
        <v>88</v>
      </c>
      <c r="B546" s="34" t="s">
        <v>460</v>
      </c>
      <c r="C546" s="35" t="s">
        <v>461</v>
      </c>
      <c r="D546" s="226"/>
      <c r="E546" s="226"/>
      <c r="F546" s="226"/>
      <c r="G546" s="226"/>
      <c r="H546" s="226"/>
      <c r="I546" s="226"/>
      <c r="J546" s="226"/>
      <c r="K546" s="237"/>
    </row>
    <row r="547" spans="1:11" s="2" customFormat="1" x14ac:dyDescent="0.25">
      <c r="A547" s="24" t="s">
        <v>90</v>
      </c>
      <c r="B547" s="24" t="s">
        <v>462</v>
      </c>
      <c r="C547" s="23" t="s">
        <v>463</v>
      </c>
      <c r="D547" s="227"/>
      <c r="E547" s="227"/>
      <c r="F547" s="227"/>
      <c r="G547" s="227"/>
      <c r="H547" s="227"/>
      <c r="I547" s="227"/>
      <c r="J547" s="227"/>
      <c r="K547" s="237"/>
    </row>
    <row r="548" spans="1:11" x14ac:dyDescent="0.25">
      <c r="A548" s="132" t="s">
        <v>464</v>
      </c>
      <c r="B548" s="132" t="s">
        <v>123</v>
      </c>
      <c r="C548" s="131" t="s">
        <v>95</v>
      </c>
      <c r="D548" s="233">
        <v>250645.01</v>
      </c>
      <c r="E548" s="233">
        <v>300000</v>
      </c>
      <c r="F548" s="233">
        <v>175516.5</v>
      </c>
      <c r="G548" s="233">
        <v>400000</v>
      </c>
      <c r="H548" s="233">
        <v>118175</v>
      </c>
      <c r="I548" s="233">
        <f t="shared" ref="I548:I549" si="134">H548/F548*100</f>
        <v>67.329852179139849</v>
      </c>
      <c r="J548" s="233">
        <f t="shared" ref="J548:J549" si="135">H548/G548*100</f>
        <v>29.543750000000003</v>
      </c>
      <c r="K548" s="234">
        <v>41</v>
      </c>
    </row>
    <row r="549" spans="1:11" x14ac:dyDescent="0.25">
      <c r="A549" s="132" t="s">
        <v>88</v>
      </c>
      <c r="B549" s="132" t="s">
        <v>460</v>
      </c>
      <c r="C549" s="131" t="s">
        <v>92</v>
      </c>
      <c r="D549" s="233">
        <f>+D548</f>
        <v>250645.01</v>
      </c>
      <c r="E549" s="233">
        <f>+E548</f>
        <v>300000</v>
      </c>
      <c r="F549" s="233">
        <f>+F548</f>
        <v>175516.5</v>
      </c>
      <c r="G549" s="233">
        <f>+G548</f>
        <v>400000</v>
      </c>
      <c r="H549" s="233">
        <f>+H548</f>
        <v>118175</v>
      </c>
      <c r="I549" s="233">
        <f t="shared" si="134"/>
        <v>67.329852179139849</v>
      </c>
      <c r="J549" s="233">
        <f t="shared" si="135"/>
        <v>29.543750000000003</v>
      </c>
      <c r="K549" s="234">
        <v>41</v>
      </c>
    </row>
    <row r="550" spans="1:11" x14ac:dyDescent="0.25">
      <c r="K550" s="237"/>
    </row>
    <row r="551" spans="1:11" x14ac:dyDescent="0.25">
      <c r="A551" s="34" t="s">
        <v>88</v>
      </c>
      <c r="B551" s="34" t="s">
        <v>465</v>
      </c>
      <c r="C551" s="35" t="s">
        <v>466</v>
      </c>
      <c r="D551" s="226"/>
      <c r="E551" s="226"/>
      <c r="F551" s="226"/>
      <c r="G551" s="226"/>
      <c r="H551" s="226"/>
      <c r="I551" s="226"/>
      <c r="J551" s="226"/>
      <c r="K551" s="237"/>
    </row>
    <row r="552" spans="1:11" x14ac:dyDescent="0.25">
      <c r="A552" s="24" t="s">
        <v>90</v>
      </c>
      <c r="B552" s="24" t="s">
        <v>467</v>
      </c>
      <c r="C552" s="23" t="s">
        <v>466</v>
      </c>
      <c r="K552" s="237"/>
    </row>
    <row r="553" spans="1:11" x14ac:dyDescent="0.25">
      <c r="A553" s="132" t="s">
        <v>468</v>
      </c>
      <c r="B553" s="132" t="s">
        <v>123</v>
      </c>
      <c r="C553" s="131" t="s">
        <v>95</v>
      </c>
      <c r="D553" s="233">
        <v>59187.41</v>
      </c>
      <c r="E553" s="233">
        <v>100000</v>
      </c>
      <c r="F553" s="233">
        <v>3625</v>
      </c>
      <c r="G553" s="233">
        <v>100000</v>
      </c>
      <c r="H553" s="233">
        <v>94248.29</v>
      </c>
      <c r="I553" s="233">
        <f t="shared" ref="I553:I556" si="136">H553/F553*100</f>
        <v>2599.9528275862067</v>
      </c>
      <c r="J553" s="233">
        <f t="shared" ref="J553:J556" si="137">H553/G553*100</f>
        <v>94.248289999999997</v>
      </c>
      <c r="K553" s="234">
        <v>41</v>
      </c>
    </row>
    <row r="554" spans="1:11" x14ac:dyDescent="0.25">
      <c r="A554" s="132" t="s">
        <v>88</v>
      </c>
      <c r="B554" s="132" t="s">
        <v>465</v>
      </c>
      <c r="C554" s="131" t="s">
        <v>92</v>
      </c>
      <c r="D554" s="233">
        <f>+D553</f>
        <v>59187.41</v>
      </c>
      <c r="E554" s="233">
        <f>+E553</f>
        <v>100000</v>
      </c>
      <c r="F554" s="233">
        <f>+F553</f>
        <v>3625</v>
      </c>
      <c r="G554" s="233">
        <f>+G553</f>
        <v>100000</v>
      </c>
      <c r="H554" s="233">
        <f>+H553</f>
        <v>94248.29</v>
      </c>
      <c r="I554" s="233">
        <f t="shared" si="136"/>
        <v>2599.9528275862067</v>
      </c>
      <c r="J554" s="233">
        <f t="shared" si="137"/>
        <v>94.248289999999997</v>
      </c>
      <c r="K554" s="234">
        <v>41</v>
      </c>
    </row>
    <row r="556" spans="1:11" ht="15.75" thickBot="1" x14ac:dyDescent="0.3">
      <c r="A556" s="47" t="s">
        <v>83</v>
      </c>
      <c r="B556" s="47" t="s">
        <v>442</v>
      </c>
      <c r="C556" s="48" t="s">
        <v>469</v>
      </c>
      <c r="D556" s="253">
        <f>+D533+D538+D544+D549+D554</f>
        <v>5389013.1400000006</v>
      </c>
      <c r="E556" s="253">
        <f>+E533+E538+E544+E549+E554</f>
        <v>10190000</v>
      </c>
      <c r="F556" s="253">
        <f>+F533+F538+F544+F549+F554</f>
        <v>3029194.64</v>
      </c>
      <c r="G556" s="253">
        <f>+G533+G538+G544+G549+G554</f>
        <v>7350000</v>
      </c>
      <c r="H556" s="253">
        <f>+H533+H538+H544+H549+H554</f>
        <v>2841896.14</v>
      </c>
      <c r="I556" s="253">
        <f t="shared" si="136"/>
        <v>93.816887910510758</v>
      </c>
      <c r="J556" s="253">
        <f t="shared" si="137"/>
        <v>38.665253605442182</v>
      </c>
      <c r="K556" s="229"/>
    </row>
    <row r="557" spans="1:11" ht="15.75" thickTop="1" x14ac:dyDescent="0.25"/>
    <row r="558" spans="1:11" s="1" customFormat="1" ht="15.75" thickBot="1" x14ac:dyDescent="0.3">
      <c r="A558" s="24"/>
      <c r="B558" s="24"/>
      <c r="C558" s="23"/>
      <c r="D558" s="227"/>
      <c r="E558" s="227"/>
      <c r="F558" s="227"/>
      <c r="G558" s="227"/>
      <c r="H558" s="227"/>
      <c r="I558" s="227"/>
      <c r="J558" s="227"/>
      <c r="K558" s="228"/>
    </row>
    <row r="559" spans="1:11" s="4" customFormat="1" ht="15.75" thickBot="1" x14ac:dyDescent="0.3">
      <c r="A559" s="44" t="s">
        <v>83</v>
      </c>
      <c r="B559" s="45" t="s">
        <v>470</v>
      </c>
      <c r="C559" s="50" t="s">
        <v>471</v>
      </c>
      <c r="D559" s="262"/>
      <c r="E559" s="262"/>
      <c r="F559" s="274"/>
      <c r="G559" s="273"/>
      <c r="H559" s="273"/>
      <c r="I559" s="255"/>
      <c r="J559" s="255"/>
      <c r="K559" s="228"/>
    </row>
    <row r="560" spans="1:11" x14ac:dyDescent="0.25">
      <c r="A560" s="27" t="s">
        <v>97</v>
      </c>
      <c r="B560" s="27" t="s">
        <v>9</v>
      </c>
      <c r="C560" s="28" t="s">
        <v>43</v>
      </c>
      <c r="D560" s="167" t="s">
        <v>728</v>
      </c>
      <c r="E560" s="167" t="s">
        <v>848</v>
      </c>
      <c r="F560" s="272" t="s">
        <v>864</v>
      </c>
      <c r="G560" s="272" t="s">
        <v>849</v>
      </c>
      <c r="H560" s="272" t="s">
        <v>865</v>
      </c>
      <c r="I560" s="192" t="s">
        <v>547</v>
      </c>
      <c r="J560" s="192" t="s">
        <v>547</v>
      </c>
      <c r="K560" s="263" t="s">
        <v>826</v>
      </c>
    </row>
    <row r="561" spans="1:11" x14ac:dyDescent="0.25">
      <c r="A561" s="27" t="s">
        <v>788</v>
      </c>
      <c r="B561" s="27" t="s">
        <v>789</v>
      </c>
      <c r="C561" s="27" t="s">
        <v>790</v>
      </c>
      <c r="D561" s="134" t="s">
        <v>800</v>
      </c>
      <c r="E561" s="134" t="s">
        <v>801</v>
      </c>
      <c r="F561" s="134" t="s">
        <v>802</v>
      </c>
      <c r="G561" s="134" t="s">
        <v>803</v>
      </c>
      <c r="H561" s="134" t="s">
        <v>866</v>
      </c>
      <c r="I561" s="193" t="s">
        <v>888</v>
      </c>
      <c r="J561" s="193" t="s">
        <v>889</v>
      </c>
      <c r="K561" s="264" t="s">
        <v>818</v>
      </c>
    </row>
    <row r="562" spans="1:11" x14ac:dyDescent="0.25">
      <c r="A562" s="34" t="s">
        <v>141</v>
      </c>
      <c r="B562" s="34" t="s">
        <v>472</v>
      </c>
      <c r="C562" s="35" t="s">
        <v>473</v>
      </c>
      <c r="D562" s="226"/>
      <c r="E562" s="226"/>
      <c r="F562" s="226"/>
      <c r="G562" s="226"/>
      <c r="H562" s="226"/>
      <c r="I562" s="226"/>
      <c r="J562" s="226"/>
      <c r="K562" s="237"/>
    </row>
    <row r="563" spans="1:11" s="2" customFormat="1" x14ac:dyDescent="0.25">
      <c r="A563" s="24" t="s">
        <v>90</v>
      </c>
      <c r="B563" s="24" t="s">
        <v>474</v>
      </c>
      <c r="C563" s="23" t="s">
        <v>475</v>
      </c>
      <c r="D563" s="227"/>
      <c r="E563" s="227"/>
      <c r="F563" s="227"/>
      <c r="G563" s="227"/>
      <c r="H563" s="227"/>
      <c r="I563" s="227"/>
      <c r="J563" s="227"/>
      <c r="K563" s="237"/>
    </row>
    <row r="564" spans="1:11" x14ac:dyDescent="0.25">
      <c r="A564" s="132" t="s">
        <v>476</v>
      </c>
      <c r="B564" s="132" t="s">
        <v>343</v>
      </c>
      <c r="C564" s="131" t="s">
        <v>344</v>
      </c>
      <c r="D564" s="233">
        <v>0</v>
      </c>
      <c r="E564" s="233">
        <v>100000</v>
      </c>
      <c r="F564" s="233">
        <v>0</v>
      </c>
      <c r="G564" s="233">
        <v>100000</v>
      </c>
      <c r="H564" s="233">
        <v>0</v>
      </c>
      <c r="I564" s="233">
        <v>0</v>
      </c>
      <c r="J564" s="233">
        <f t="shared" ref="J564:J565" si="138">H564/G564*100</f>
        <v>0</v>
      </c>
      <c r="K564" s="234">
        <v>42</v>
      </c>
    </row>
    <row r="565" spans="1:11" x14ac:dyDescent="0.25">
      <c r="A565" s="132" t="s">
        <v>141</v>
      </c>
      <c r="B565" s="132" t="s">
        <v>472</v>
      </c>
      <c r="C565" s="131" t="s">
        <v>92</v>
      </c>
      <c r="D565" s="233">
        <f>D564</f>
        <v>0</v>
      </c>
      <c r="E565" s="233">
        <f>E564</f>
        <v>100000</v>
      </c>
      <c r="F565" s="233">
        <f>F564</f>
        <v>0</v>
      </c>
      <c r="G565" s="233">
        <f>G564</f>
        <v>100000</v>
      </c>
      <c r="H565" s="233">
        <f>H564</f>
        <v>0</v>
      </c>
      <c r="I565" s="233">
        <v>0</v>
      </c>
      <c r="J565" s="233">
        <f t="shared" si="138"/>
        <v>0</v>
      </c>
      <c r="K565" s="234">
        <v>42</v>
      </c>
    </row>
    <row r="566" spans="1:11" x14ac:dyDescent="0.25">
      <c r="K566" s="237"/>
    </row>
    <row r="567" spans="1:11" x14ac:dyDescent="0.25">
      <c r="A567" s="34" t="s">
        <v>141</v>
      </c>
      <c r="B567" s="34" t="s">
        <v>477</v>
      </c>
      <c r="C567" s="35" t="s">
        <v>478</v>
      </c>
      <c r="D567" s="226"/>
      <c r="E567" s="226"/>
      <c r="F567" s="226"/>
      <c r="G567" s="226"/>
      <c r="H567" s="226"/>
      <c r="I567" s="226"/>
      <c r="J567" s="226"/>
      <c r="K567" s="237"/>
    </row>
    <row r="568" spans="1:11" s="2" customFormat="1" x14ac:dyDescent="0.25">
      <c r="A568" s="24" t="s">
        <v>90</v>
      </c>
      <c r="B568" s="24" t="s">
        <v>446</v>
      </c>
      <c r="C568" s="23" t="s">
        <v>447</v>
      </c>
      <c r="D568" s="227"/>
      <c r="E568" s="227"/>
      <c r="F568" s="227"/>
      <c r="G568" s="227"/>
      <c r="H568" s="227"/>
      <c r="I568" s="227"/>
      <c r="J568" s="227"/>
      <c r="K568" s="237"/>
    </row>
    <row r="569" spans="1:11" x14ac:dyDescent="0.25">
      <c r="A569" s="132" t="s">
        <v>479</v>
      </c>
      <c r="B569" s="132" t="s">
        <v>256</v>
      </c>
      <c r="C569" s="131" t="s">
        <v>257</v>
      </c>
      <c r="D569" s="233">
        <v>51487.5</v>
      </c>
      <c r="E569" s="233">
        <v>100000</v>
      </c>
      <c r="F569" s="233">
        <v>73290</v>
      </c>
      <c r="G569" s="233">
        <v>5000000</v>
      </c>
      <c r="H569" s="233">
        <v>0</v>
      </c>
      <c r="I569" s="233">
        <f t="shared" ref="I569:I570" si="139">H569/F569*100</f>
        <v>0</v>
      </c>
      <c r="J569" s="233">
        <f t="shared" ref="J569:J570" si="140">H569/G569*100</f>
        <v>0</v>
      </c>
      <c r="K569" s="234">
        <v>42</v>
      </c>
    </row>
    <row r="570" spans="1:11" x14ac:dyDescent="0.25">
      <c r="A570" s="132" t="s">
        <v>141</v>
      </c>
      <c r="B570" s="132" t="s">
        <v>477</v>
      </c>
      <c r="C570" s="131" t="s">
        <v>92</v>
      </c>
      <c r="D570" s="233">
        <f>+D569</f>
        <v>51487.5</v>
      </c>
      <c r="E570" s="233">
        <f>+E569</f>
        <v>100000</v>
      </c>
      <c r="F570" s="233">
        <f>+F569</f>
        <v>73290</v>
      </c>
      <c r="G570" s="233">
        <f>+G569</f>
        <v>5000000</v>
      </c>
      <c r="H570" s="233">
        <f>+H569</f>
        <v>0</v>
      </c>
      <c r="I570" s="233">
        <f t="shared" si="139"/>
        <v>0</v>
      </c>
      <c r="J570" s="233">
        <f t="shared" si="140"/>
        <v>0</v>
      </c>
      <c r="K570" s="234">
        <v>42</v>
      </c>
    </row>
    <row r="571" spans="1:11" x14ac:dyDescent="0.25">
      <c r="K571" s="237"/>
    </row>
    <row r="572" spans="1:11" x14ac:dyDescent="0.25">
      <c r="A572" s="34" t="s">
        <v>141</v>
      </c>
      <c r="B572" s="34" t="s">
        <v>480</v>
      </c>
      <c r="C572" s="35" t="s">
        <v>481</v>
      </c>
      <c r="D572" s="226"/>
      <c r="E572" s="226"/>
      <c r="F572" s="226"/>
      <c r="G572" s="226"/>
      <c r="H572" s="226"/>
      <c r="I572" s="226"/>
      <c r="J572" s="226"/>
      <c r="K572" s="237"/>
    </row>
    <row r="573" spans="1:11" x14ac:dyDescent="0.25">
      <c r="A573" s="24" t="s">
        <v>90</v>
      </c>
      <c r="B573" s="24" t="s">
        <v>482</v>
      </c>
      <c r="C573" s="23" t="s">
        <v>483</v>
      </c>
      <c r="K573" s="237"/>
    </row>
    <row r="574" spans="1:11" s="2" customFormat="1" x14ac:dyDescent="0.25">
      <c r="A574" s="132" t="s">
        <v>484</v>
      </c>
      <c r="B574" s="132" t="s">
        <v>256</v>
      </c>
      <c r="C574" s="131" t="s">
        <v>257</v>
      </c>
      <c r="D574" s="233">
        <v>219000</v>
      </c>
      <c r="E574" s="233">
        <v>300000</v>
      </c>
      <c r="F574" s="233">
        <v>0</v>
      </c>
      <c r="G574" s="233">
        <v>300000</v>
      </c>
      <c r="H574" s="233">
        <v>0</v>
      </c>
      <c r="I574" s="233">
        <v>0</v>
      </c>
      <c r="J574" s="233">
        <f t="shared" ref="J574" si="141">H574/G574*100</f>
        <v>0</v>
      </c>
      <c r="K574" s="234">
        <v>42</v>
      </c>
    </row>
    <row r="575" spans="1:11" x14ac:dyDescent="0.25">
      <c r="A575" s="132" t="s">
        <v>776</v>
      </c>
      <c r="B575" s="132" t="s">
        <v>422</v>
      </c>
      <c r="C575" s="131" t="s">
        <v>423</v>
      </c>
      <c r="D575" s="233"/>
      <c r="E575" s="233">
        <v>50000</v>
      </c>
      <c r="F575" s="233">
        <v>0</v>
      </c>
      <c r="G575" s="233">
        <v>50000</v>
      </c>
      <c r="H575" s="233">
        <v>0</v>
      </c>
      <c r="I575" s="233">
        <v>0</v>
      </c>
      <c r="J575" s="233">
        <f t="shared" ref="J575:J576" si="142">H575/G575*100</f>
        <v>0</v>
      </c>
      <c r="K575" s="234">
        <v>42</v>
      </c>
    </row>
    <row r="576" spans="1:11" x14ac:dyDescent="0.25">
      <c r="A576" s="132" t="s">
        <v>141</v>
      </c>
      <c r="B576" s="132" t="s">
        <v>485</v>
      </c>
      <c r="C576" s="131" t="s">
        <v>92</v>
      </c>
      <c r="D576" s="233">
        <f>+D574+D575</f>
        <v>219000</v>
      </c>
      <c r="E576" s="233">
        <f>+E574+E575</f>
        <v>350000</v>
      </c>
      <c r="F576" s="233">
        <f>+F574+F575</f>
        <v>0</v>
      </c>
      <c r="G576" s="233">
        <f>+G574+G575</f>
        <v>350000</v>
      </c>
      <c r="H576" s="233">
        <f>+H574+H575</f>
        <v>0</v>
      </c>
      <c r="I576" s="233">
        <v>0</v>
      </c>
      <c r="J576" s="233">
        <f t="shared" si="142"/>
        <v>0</v>
      </c>
      <c r="K576" s="234">
        <v>42</v>
      </c>
    </row>
    <row r="577" spans="1:11" x14ac:dyDescent="0.25">
      <c r="K577" s="237"/>
    </row>
    <row r="578" spans="1:11" s="2" customFormat="1" x14ac:dyDescent="0.25">
      <c r="A578" s="34" t="s">
        <v>141</v>
      </c>
      <c r="B578" s="34" t="s">
        <v>486</v>
      </c>
      <c r="C578" s="35" t="s">
        <v>487</v>
      </c>
      <c r="D578" s="226"/>
      <c r="E578" s="226"/>
      <c r="F578" s="226"/>
      <c r="G578" s="226"/>
      <c r="H578" s="226"/>
      <c r="I578" s="226"/>
      <c r="J578" s="226"/>
      <c r="K578" s="237"/>
    </row>
    <row r="579" spans="1:11" x14ac:dyDescent="0.25">
      <c r="A579" s="24" t="s">
        <v>90</v>
      </c>
      <c r="B579" s="24" t="s">
        <v>456</v>
      </c>
      <c r="C579" s="23" t="s">
        <v>457</v>
      </c>
      <c r="K579" s="237"/>
    </row>
    <row r="580" spans="1:11" x14ac:dyDescent="0.25">
      <c r="A580" s="132" t="s">
        <v>488</v>
      </c>
      <c r="B580" s="132" t="s">
        <v>256</v>
      </c>
      <c r="C580" s="131" t="s">
        <v>257</v>
      </c>
      <c r="D580" s="233">
        <v>0</v>
      </c>
      <c r="E580" s="233">
        <v>250000</v>
      </c>
      <c r="F580" s="233">
        <v>0</v>
      </c>
      <c r="G580" s="233">
        <v>250000</v>
      </c>
      <c r="H580" s="233">
        <v>59375</v>
      </c>
      <c r="I580" s="233">
        <v>0</v>
      </c>
      <c r="J580" s="233">
        <f t="shared" ref="J580:J581" si="143">H580/G580*100</f>
        <v>23.75</v>
      </c>
      <c r="K580" s="234">
        <v>42</v>
      </c>
    </row>
    <row r="581" spans="1:11" x14ac:dyDescent="0.25">
      <c r="A581" s="132" t="s">
        <v>141</v>
      </c>
      <c r="B581" s="132" t="s">
        <v>489</v>
      </c>
      <c r="C581" s="131" t="s">
        <v>92</v>
      </c>
      <c r="D581" s="233">
        <f>+D580</f>
        <v>0</v>
      </c>
      <c r="E581" s="233">
        <f>+E580</f>
        <v>250000</v>
      </c>
      <c r="F581" s="233">
        <f>+F580</f>
        <v>0</v>
      </c>
      <c r="G581" s="233">
        <f>+G580</f>
        <v>250000</v>
      </c>
      <c r="H581" s="233">
        <f>+H580</f>
        <v>59375</v>
      </c>
      <c r="I581" s="233">
        <v>0</v>
      </c>
      <c r="J581" s="233">
        <f t="shared" si="143"/>
        <v>23.75</v>
      </c>
      <c r="K581" s="234">
        <v>42</v>
      </c>
    </row>
    <row r="582" spans="1:11" x14ac:dyDescent="0.25">
      <c r="K582" s="237"/>
    </row>
    <row r="583" spans="1:11" s="2" customFormat="1" x14ac:dyDescent="0.25">
      <c r="A583" s="34" t="s">
        <v>141</v>
      </c>
      <c r="B583" s="34" t="s">
        <v>581</v>
      </c>
      <c r="C583" s="35" t="s">
        <v>582</v>
      </c>
      <c r="D583" s="226"/>
      <c r="E583" s="226"/>
      <c r="F583" s="226"/>
      <c r="G583" s="226"/>
      <c r="H583" s="226"/>
      <c r="I583" s="226"/>
      <c r="J583" s="226"/>
      <c r="K583" s="237"/>
    </row>
    <row r="584" spans="1:11" x14ac:dyDescent="0.25">
      <c r="A584" s="24" t="s">
        <v>90</v>
      </c>
      <c r="B584" s="24" t="s">
        <v>474</v>
      </c>
      <c r="C584" s="23" t="s">
        <v>583</v>
      </c>
      <c r="K584" s="237"/>
    </row>
    <row r="585" spans="1:11" x14ac:dyDescent="0.25">
      <c r="A585" s="132" t="s">
        <v>584</v>
      </c>
      <c r="B585" s="132" t="s">
        <v>256</v>
      </c>
      <c r="C585" s="131" t="s">
        <v>257</v>
      </c>
      <c r="D585" s="233">
        <v>0</v>
      </c>
      <c r="E585" s="233">
        <v>100000</v>
      </c>
      <c r="F585" s="233">
        <v>0</v>
      </c>
      <c r="G585" s="233">
        <v>300000</v>
      </c>
      <c r="H585" s="233">
        <v>264433.12</v>
      </c>
      <c r="I585" s="233">
        <v>0</v>
      </c>
      <c r="J585" s="233">
        <f t="shared" ref="J585:J586" si="144">H585/G585*100</f>
        <v>88.144373333333334</v>
      </c>
      <c r="K585" s="234">
        <v>42</v>
      </c>
    </row>
    <row r="586" spans="1:11" x14ac:dyDescent="0.25">
      <c r="A586" s="132" t="s">
        <v>141</v>
      </c>
      <c r="B586" s="132" t="s">
        <v>585</v>
      </c>
      <c r="C586" s="131" t="s">
        <v>92</v>
      </c>
      <c r="D586" s="233">
        <f>+D585</f>
        <v>0</v>
      </c>
      <c r="E586" s="233">
        <f>+E585</f>
        <v>100000</v>
      </c>
      <c r="F586" s="233">
        <f>+F585</f>
        <v>0</v>
      </c>
      <c r="G586" s="233">
        <f>+G585</f>
        <v>300000</v>
      </c>
      <c r="H586" s="233">
        <f>+H585</f>
        <v>264433.12</v>
      </c>
      <c r="I586" s="233">
        <v>0</v>
      </c>
      <c r="J586" s="233">
        <f t="shared" si="144"/>
        <v>88.144373333333334</v>
      </c>
      <c r="K586" s="234">
        <v>42</v>
      </c>
    </row>
    <row r="587" spans="1:11" x14ac:dyDescent="0.25">
      <c r="K587" s="237"/>
    </row>
    <row r="588" spans="1:11" s="1" customFormat="1" x14ac:dyDescent="0.25">
      <c r="A588" s="34" t="s">
        <v>141</v>
      </c>
      <c r="B588" s="34" t="s">
        <v>490</v>
      </c>
      <c r="C588" s="35" t="s">
        <v>491</v>
      </c>
      <c r="D588" s="226"/>
      <c r="E588" s="226"/>
      <c r="F588" s="226"/>
      <c r="G588" s="226"/>
      <c r="H588" s="226"/>
      <c r="I588" s="226"/>
      <c r="J588" s="226"/>
      <c r="K588" s="237"/>
    </row>
    <row r="589" spans="1:11" x14ac:dyDescent="0.25">
      <c r="A589" s="24" t="s">
        <v>90</v>
      </c>
      <c r="B589" s="24" t="s">
        <v>474</v>
      </c>
      <c r="C589" s="23" t="s">
        <v>492</v>
      </c>
      <c r="K589" s="237"/>
    </row>
    <row r="590" spans="1:11" s="2" customFormat="1" x14ac:dyDescent="0.25">
      <c r="A590" s="132" t="s">
        <v>493</v>
      </c>
      <c r="B590" s="132" t="s">
        <v>256</v>
      </c>
      <c r="C590" s="131" t="s">
        <v>257</v>
      </c>
      <c r="D590" s="233">
        <v>393000</v>
      </c>
      <c r="E590" s="233">
        <v>50000</v>
      </c>
      <c r="F590" s="233">
        <v>47500</v>
      </c>
      <c r="G590" s="233">
        <v>500000</v>
      </c>
      <c r="H590" s="233">
        <v>0</v>
      </c>
      <c r="I590" s="233">
        <f t="shared" ref="I590:I591" si="145">H590/F590*100</f>
        <v>0</v>
      </c>
      <c r="J590" s="233">
        <f t="shared" ref="J590:J591" si="146">H590/G590*100</f>
        <v>0</v>
      </c>
      <c r="K590" s="234">
        <v>42</v>
      </c>
    </row>
    <row r="591" spans="1:11" x14ac:dyDescent="0.25">
      <c r="A591" s="132" t="s">
        <v>141</v>
      </c>
      <c r="B591" s="132" t="s">
        <v>494</v>
      </c>
      <c r="C591" s="131" t="s">
        <v>92</v>
      </c>
      <c r="D591" s="233">
        <f>+D590</f>
        <v>393000</v>
      </c>
      <c r="E591" s="233">
        <f>+E590</f>
        <v>50000</v>
      </c>
      <c r="F591" s="233">
        <f>+F590</f>
        <v>47500</v>
      </c>
      <c r="G591" s="233">
        <f>+G590</f>
        <v>500000</v>
      </c>
      <c r="H591" s="233">
        <f>+H590</f>
        <v>0</v>
      </c>
      <c r="I591" s="233">
        <f t="shared" si="145"/>
        <v>0</v>
      </c>
      <c r="J591" s="233">
        <f t="shared" si="146"/>
        <v>0</v>
      </c>
      <c r="K591" s="234">
        <v>42</v>
      </c>
    </row>
    <row r="592" spans="1:11" x14ac:dyDescent="0.25">
      <c r="A592" s="27" t="s">
        <v>97</v>
      </c>
      <c r="B592" s="27" t="s">
        <v>9</v>
      </c>
      <c r="C592" s="28" t="s">
        <v>43</v>
      </c>
      <c r="D592" s="167" t="s">
        <v>728</v>
      </c>
      <c r="E592" s="167" t="s">
        <v>848</v>
      </c>
      <c r="F592" s="167" t="s">
        <v>864</v>
      </c>
      <c r="G592" s="167" t="s">
        <v>849</v>
      </c>
      <c r="H592" s="167" t="s">
        <v>855</v>
      </c>
      <c r="I592" s="192" t="s">
        <v>547</v>
      </c>
      <c r="J592" s="192" t="s">
        <v>547</v>
      </c>
      <c r="K592" s="230" t="s">
        <v>817</v>
      </c>
    </row>
    <row r="593" spans="1:11" x14ac:dyDescent="0.25">
      <c r="A593" s="27" t="s">
        <v>788</v>
      </c>
      <c r="B593" s="27" t="s">
        <v>789</v>
      </c>
      <c r="C593" s="27" t="s">
        <v>790</v>
      </c>
      <c r="D593" s="134" t="s">
        <v>800</v>
      </c>
      <c r="E593" s="134" t="s">
        <v>801</v>
      </c>
      <c r="F593" s="134" t="s">
        <v>802</v>
      </c>
      <c r="G593" s="134" t="s">
        <v>803</v>
      </c>
      <c r="H593" s="134" t="s">
        <v>866</v>
      </c>
      <c r="I593" s="193" t="s">
        <v>888</v>
      </c>
      <c r="J593" s="193" t="s">
        <v>889</v>
      </c>
      <c r="K593" s="231" t="s">
        <v>818</v>
      </c>
    </row>
    <row r="594" spans="1:11" x14ac:dyDescent="0.25">
      <c r="A594" s="34" t="s">
        <v>141</v>
      </c>
      <c r="B594" s="34" t="s">
        <v>495</v>
      </c>
      <c r="C594" s="35" t="s">
        <v>496</v>
      </c>
      <c r="D594" s="226"/>
      <c r="E594" s="226"/>
      <c r="F594" s="226"/>
      <c r="G594" s="226"/>
      <c r="H594" s="226"/>
      <c r="I594" s="226"/>
      <c r="J594" s="226"/>
      <c r="K594" s="237"/>
    </row>
    <row r="595" spans="1:11" s="2" customFormat="1" x14ac:dyDescent="0.25">
      <c r="A595" s="24" t="s">
        <v>90</v>
      </c>
      <c r="B595" s="24" t="s">
        <v>497</v>
      </c>
      <c r="C595" s="23" t="s">
        <v>498</v>
      </c>
      <c r="D595" s="227"/>
      <c r="E595" s="227"/>
      <c r="F595" s="227"/>
      <c r="G595" s="227"/>
      <c r="H595" s="227"/>
      <c r="I595" s="227"/>
      <c r="J595" s="227"/>
      <c r="K595" s="237"/>
    </row>
    <row r="596" spans="1:11" x14ac:dyDescent="0.25">
      <c r="A596" s="132" t="s">
        <v>499</v>
      </c>
      <c r="B596" s="132" t="s">
        <v>256</v>
      </c>
      <c r="C596" s="131" t="s">
        <v>257</v>
      </c>
      <c r="D596" s="233">
        <v>0</v>
      </c>
      <c r="E596" s="233">
        <v>50000</v>
      </c>
      <c r="F596" s="233">
        <v>0</v>
      </c>
      <c r="G596" s="233">
        <v>50000</v>
      </c>
      <c r="H596" s="233">
        <v>0</v>
      </c>
      <c r="I596" s="233">
        <v>0</v>
      </c>
      <c r="J596" s="233">
        <f t="shared" ref="J596:J597" si="147">H596/G596*100</f>
        <v>0</v>
      </c>
      <c r="K596" s="234">
        <v>42</v>
      </c>
    </row>
    <row r="597" spans="1:11" x14ac:dyDescent="0.25">
      <c r="A597" s="132" t="s">
        <v>141</v>
      </c>
      <c r="B597" s="132" t="s">
        <v>495</v>
      </c>
      <c r="C597" s="131" t="s">
        <v>92</v>
      </c>
      <c r="D597" s="233">
        <f>D596</f>
        <v>0</v>
      </c>
      <c r="E597" s="233">
        <f>E596</f>
        <v>50000</v>
      </c>
      <c r="F597" s="233">
        <f>F596</f>
        <v>0</v>
      </c>
      <c r="G597" s="233">
        <f>G596</f>
        <v>50000</v>
      </c>
      <c r="H597" s="233">
        <f>H596</f>
        <v>0</v>
      </c>
      <c r="I597" s="233">
        <v>0</v>
      </c>
      <c r="J597" s="233">
        <f t="shared" si="147"/>
        <v>0</v>
      </c>
      <c r="K597" s="234">
        <v>42</v>
      </c>
    </row>
    <row r="598" spans="1:11" x14ac:dyDescent="0.25">
      <c r="K598" s="237"/>
    </row>
    <row r="599" spans="1:11" x14ac:dyDescent="0.25">
      <c r="A599" s="34" t="s">
        <v>141</v>
      </c>
      <c r="B599" s="34" t="s">
        <v>500</v>
      </c>
      <c r="C599" s="35" t="s">
        <v>501</v>
      </c>
      <c r="D599" s="226"/>
      <c r="E599" s="226"/>
      <c r="F599" s="226"/>
      <c r="G599" s="226"/>
      <c r="H599" s="226"/>
      <c r="I599" s="226"/>
      <c r="J599" s="226"/>
      <c r="K599" s="237"/>
    </row>
    <row r="600" spans="1:11" s="2" customFormat="1" x14ac:dyDescent="0.25">
      <c r="A600" s="24" t="s">
        <v>90</v>
      </c>
      <c r="B600" s="24" t="s">
        <v>474</v>
      </c>
      <c r="C600" s="23" t="s">
        <v>773</v>
      </c>
      <c r="D600" s="227"/>
      <c r="E600" s="227"/>
      <c r="F600" s="227"/>
      <c r="G600" s="227"/>
      <c r="H600" s="227"/>
      <c r="I600" s="227"/>
      <c r="J600" s="227"/>
      <c r="K600" s="237"/>
    </row>
    <row r="601" spans="1:11" x14ac:dyDescent="0.25">
      <c r="A601" s="132" t="s">
        <v>502</v>
      </c>
      <c r="B601" s="132" t="s">
        <v>274</v>
      </c>
      <c r="C601" s="131" t="s">
        <v>303</v>
      </c>
      <c r="D601" s="233">
        <v>63631.25</v>
      </c>
      <c r="E601" s="233">
        <v>20000</v>
      </c>
      <c r="F601" s="233">
        <v>6131.25</v>
      </c>
      <c r="G601" s="233">
        <v>50000</v>
      </c>
      <c r="H601" s="233">
        <v>0</v>
      </c>
      <c r="I601" s="233">
        <f t="shared" ref="I601:I602" si="148">H601/F601*100</f>
        <v>0</v>
      </c>
      <c r="J601" s="233">
        <f t="shared" ref="J601:J602" si="149">H601/G601*100</f>
        <v>0</v>
      </c>
      <c r="K601" s="234">
        <v>42</v>
      </c>
    </row>
    <row r="602" spans="1:11" x14ac:dyDescent="0.25">
      <c r="A602" s="132" t="s">
        <v>141</v>
      </c>
      <c r="B602" s="132" t="s">
        <v>500</v>
      </c>
      <c r="C602" s="131" t="s">
        <v>92</v>
      </c>
      <c r="D602" s="233">
        <f>+D601</f>
        <v>63631.25</v>
      </c>
      <c r="E602" s="233">
        <f>+E601</f>
        <v>20000</v>
      </c>
      <c r="F602" s="233">
        <f>+F601</f>
        <v>6131.25</v>
      </c>
      <c r="G602" s="233">
        <f>+G601</f>
        <v>50000</v>
      </c>
      <c r="H602" s="233">
        <f>+H601</f>
        <v>0</v>
      </c>
      <c r="I602" s="233">
        <f t="shared" si="148"/>
        <v>0</v>
      </c>
      <c r="J602" s="233">
        <f t="shared" si="149"/>
        <v>0</v>
      </c>
      <c r="K602" s="234"/>
    </row>
    <row r="603" spans="1:11" x14ac:dyDescent="0.25">
      <c r="K603" s="237"/>
    </row>
    <row r="604" spans="1:11" x14ac:dyDescent="0.25">
      <c r="A604" s="34" t="s">
        <v>141</v>
      </c>
      <c r="B604" s="34" t="s">
        <v>771</v>
      </c>
      <c r="C604" s="35" t="s">
        <v>772</v>
      </c>
      <c r="D604" s="226"/>
      <c r="E604" s="226"/>
      <c r="F604" s="226"/>
      <c r="G604" s="226"/>
      <c r="H604" s="226"/>
      <c r="I604" s="226"/>
      <c r="J604" s="226"/>
      <c r="K604" s="237"/>
    </row>
    <row r="605" spans="1:11" x14ac:dyDescent="0.25">
      <c r="A605" s="24" t="s">
        <v>90</v>
      </c>
      <c r="B605" s="24" t="s">
        <v>474</v>
      </c>
      <c r="C605" s="23" t="s">
        <v>773</v>
      </c>
      <c r="K605" s="237"/>
    </row>
    <row r="606" spans="1:11" x14ac:dyDescent="0.25">
      <c r="A606" s="132" t="s">
        <v>774</v>
      </c>
      <c r="B606" s="132" t="s">
        <v>274</v>
      </c>
      <c r="C606" s="131" t="s">
        <v>303</v>
      </c>
      <c r="D606" s="233">
        <v>0</v>
      </c>
      <c r="E606" s="233">
        <v>210000</v>
      </c>
      <c r="F606" s="233">
        <v>205948.13</v>
      </c>
      <c r="G606" s="233">
        <v>0</v>
      </c>
      <c r="H606" s="233">
        <v>0</v>
      </c>
      <c r="I606" s="233">
        <f t="shared" ref="I606:I608" si="150">H606/F606*100</f>
        <v>0</v>
      </c>
      <c r="J606" s="233">
        <v>0</v>
      </c>
      <c r="K606" s="234" t="s">
        <v>819</v>
      </c>
    </row>
    <row r="607" spans="1:11" s="2" customFormat="1" x14ac:dyDescent="0.25">
      <c r="A607" s="132" t="s">
        <v>775</v>
      </c>
      <c r="B607" s="132" t="s">
        <v>544</v>
      </c>
      <c r="C607" s="131" t="s">
        <v>545</v>
      </c>
      <c r="D607" s="233">
        <v>0</v>
      </c>
      <c r="E607" s="233">
        <v>450000</v>
      </c>
      <c r="F607" s="233">
        <v>448181.85</v>
      </c>
      <c r="G607" s="233">
        <v>450000</v>
      </c>
      <c r="H607" s="233">
        <v>0</v>
      </c>
      <c r="I607" s="233">
        <f t="shared" si="150"/>
        <v>0</v>
      </c>
      <c r="J607" s="233">
        <f t="shared" ref="J607:J608" si="151">H607/G607*100</f>
        <v>0</v>
      </c>
      <c r="K607" s="234" t="s">
        <v>819</v>
      </c>
    </row>
    <row r="608" spans="1:11" x14ac:dyDescent="0.25">
      <c r="A608" s="132" t="s">
        <v>141</v>
      </c>
      <c r="B608" s="132" t="s">
        <v>500</v>
      </c>
      <c r="C608" s="131" t="s">
        <v>92</v>
      </c>
      <c r="D608" s="233">
        <f>+D606+D607</f>
        <v>0</v>
      </c>
      <c r="E608" s="233">
        <f>+E606+E607</f>
        <v>660000</v>
      </c>
      <c r="F608" s="233">
        <f>+F606+F607</f>
        <v>654129.98</v>
      </c>
      <c r="G608" s="233">
        <f>+G606+G607</f>
        <v>450000</v>
      </c>
      <c r="H608" s="233">
        <f>+H606+H607</f>
        <v>0</v>
      </c>
      <c r="I608" s="233">
        <f t="shared" si="150"/>
        <v>0</v>
      </c>
      <c r="J608" s="233">
        <f t="shared" si="151"/>
        <v>0</v>
      </c>
      <c r="K608" s="234"/>
    </row>
    <row r="609" spans="1:11" x14ac:dyDescent="0.25">
      <c r="K609" s="237"/>
    </row>
    <row r="610" spans="1:11" x14ac:dyDescent="0.25">
      <c r="A610" s="34" t="s">
        <v>88</v>
      </c>
      <c r="B610" s="34" t="s">
        <v>881</v>
      </c>
      <c r="C610" s="35" t="s">
        <v>882</v>
      </c>
      <c r="D610" s="226"/>
      <c r="E610" s="226"/>
      <c r="F610" s="226"/>
      <c r="G610" s="226"/>
      <c r="H610" s="226"/>
      <c r="I610" s="226"/>
      <c r="J610" s="226"/>
      <c r="K610" s="237"/>
    </row>
    <row r="611" spans="1:11" x14ac:dyDescent="0.25">
      <c r="A611" s="24" t="s">
        <v>90</v>
      </c>
      <c r="B611" s="24" t="s">
        <v>474</v>
      </c>
      <c r="C611" s="23" t="s">
        <v>773</v>
      </c>
      <c r="K611" s="237"/>
    </row>
    <row r="612" spans="1:11" s="2" customFormat="1" x14ac:dyDescent="0.25">
      <c r="A612" s="132" t="s">
        <v>880</v>
      </c>
      <c r="B612" s="132" t="s">
        <v>123</v>
      </c>
      <c r="C612" s="131" t="s">
        <v>95</v>
      </c>
      <c r="D612" s="233">
        <v>0</v>
      </c>
      <c r="E612" s="233">
        <v>0</v>
      </c>
      <c r="F612" s="233">
        <v>0</v>
      </c>
      <c r="G612" s="233">
        <v>500000</v>
      </c>
      <c r="H612" s="233">
        <v>0</v>
      </c>
      <c r="I612" s="233">
        <v>0</v>
      </c>
      <c r="J612" s="233">
        <f t="shared" ref="J612:J614" si="152">H612/G612*100</f>
        <v>0</v>
      </c>
      <c r="K612" s="234" t="s">
        <v>819</v>
      </c>
    </row>
    <row r="613" spans="1:11" x14ac:dyDescent="0.25">
      <c r="A613" s="132" t="s">
        <v>883</v>
      </c>
      <c r="B613" s="132" t="s">
        <v>125</v>
      </c>
      <c r="C613" s="131" t="s">
        <v>96</v>
      </c>
      <c r="D613" s="233">
        <v>0</v>
      </c>
      <c r="E613" s="233">
        <v>0</v>
      </c>
      <c r="F613" s="233">
        <v>0</v>
      </c>
      <c r="G613" s="233">
        <v>250000</v>
      </c>
      <c r="H613" s="233">
        <v>0</v>
      </c>
      <c r="I613" s="233">
        <v>0</v>
      </c>
      <c r="J613" s="233">
        <f t="shared" si="152"/>
        <v>0</v>
      </c>
      <c r="K613" s="234" t="s">
        <v>819</v>
      </c>
    </row>
    <row r="614" spans="1:11" x14ac:dyDescent="0.25">
      <c r="A614" s="132" t="s">
        <v>141</v>
      </c>
      <c r="B614" s="132" t="s">
        <v>500</v>
      </c>
      <c r="C614" s="131" t="s">
        <v>92</v>
      </c>
      <c r="D614" s="233">
        <f>+D612+D613</f>
        <v>0</v>
      </c>
      <c r="E614" s="233">
        <f>+E612+E613</f>
        <v>0</v>
      </c>
      <c r="F614" s="233">
        <f>+F612+F613</f>
        <v>0</v>
      </c>
      <c r="G614" s="233">
        <f>+G612+G613</f>
        <v>750000</v>
      </c>
      <c r="H614" s="233">
        <f>+H612+H613</f>
        <v>0</v>
      </c>
      <c r="I614" s="233">
        <v>0</v>
      </c>
      <c r="J614" s="233">
        <f t="shared" si="152"/>
        <v>0</v>
      </c>
      <c r="K614" s="234"/>
    </row>
    <row r="615" spans="1:11" x14ac:dyDescent="0.25">
      <c r="K615" s="237"/>
    </row>
    <row r="616" spans="1:11" x14ac:dyDescent="0.25">
      <c r="A616" s="34" t="s">
        <v>141</v>
      </c>
      <c r="B616" s="34" t="s">
        <v>505</v>
      </c>
      <c r="C616" s="35" t="s">
        <v>506</v>
      </c>
      <c r="D616" s="226"/>
      <c r="E616" s="226"/>
      <c r="F616" s="226"/>
      <c r="G616" s="226"/>
      <c r="H616" s="226"/>
      <c r="I616" s="226"/>
      <c r="J616" s="226"/>
      <c r="K616" s="237"/>
    </row>
    <row r="617" spans="1:11" s="2" customFormat="1" x14ac:dyDescent="0.25">
      <c r="A617" s="24" t="s">
        <v>90</v>
      </c>
      <c r="B617" s="24" t="s">
        <v>507</v>
      </c>
      <c r="C617" s="23" t="s">
        <v>508</v>
      </c>
      <c r="D617" s="227"/>
      <c r="E617" s="227"/>
      <c r="F617" s="227"/>
      <c r="G617" s="227"/>
      <c r="H617" s="227"/>
      <c r="I617" s="227"/>
      <c r="J617" s="227"/>
      <c r="K617" s="237"/>
    </row>
    <row r="618" spans="1:11" x14ac:dyDescent="0.25">
      <c r="A618" s="132" t="s">
        <v>509</v>
      </c>
      <c r="B618" s="132" t="s">
        <v>503</v>
      </c>
      <c r="C618" s="131" t="s">
        <v>504</v>
      </c>
      <c r="D618" s="233">
        <v>1596213.58</v>
      </c>
      <c r="E618" s="233">
        <v>0</v>
      </c>
      <c r="F618" s="233">
        <v>0</v>
      </c>
      <c r="G618" s="233">
        <v>0</v>
      </c>
      <c r="H618" s="233">
        <v>0</v>
      </c>
      <c r="I618" s="233">
        <v>0</v>
      </c>
      <c r="J618" s="233">
        <v>0</v>
      </c>
      <c r="K618" s="234">
        <v>42</v>
      </c>
    </row>
    <row r="619" spans="1:11" x14ac:dyDescent="0.25">
      <c r="A619" s="132" t="s">
        <v>141</v>
      </c>
      <c r="B619" s="132" t="s">
        <v>505</v>
      </c>
      <c r="C619" s="131" t="s">
        <v>92</v>
      </c>
      <c r="D619" s="233">
        <f>+D618</f>
        <v>1596213.58</v>
      </c>
      <c r="E619" s="233">
        <f>+E618</f>
        <v>0</v>
      </c>
      <c r="F619" s="233">
        <f>+F618</f>
        <v>0</v>
      </c>
      <c r="G619" s="233">
        <f>+G618</f>
        <v>0</v>
      </c>
      <c r="H619" s="233">
        <f>+H618</f>
        <v>0</v>
      </c>
      <c r="I619" s="233">
        <v>0</v>
      </c>
      <c r="J619" s="233">
        <v>0</v>
      </c>
      <c r="K619" s="234">
        <v>42</v>
      </c>
    </row>
    <row r="620" spans="1:11" ht="15.75" thickBot="1" x14ac:dyDescent="0.3">
      <c r="A620" s="47" t="s">
        <v>83</v>
      </c>
      <c r="B620" s="47" t="s">
        <v>470</v>
      </c>
      <c r="C620" s="48" t="s">
        <v>510</v>
      </c>
      <c r="D620" s="253">
        <f>+D565+D570+D576+D581+D586+D591+D597+D602+D608+D619</f>
        <v>2323332.33</v>
      </c>
      <c r="E620" s="253">
        <f>+E565+E570+E576+E581+E586+E591+E597+E602+E608+E619</f>
        <v>1680000</v>
      </c>
      <c r="F620" s="253">
        <f>+F565+F570+F576+F581+F586+F591+F597+F602+F608+F619</f>
        <v>781051.23</v>
      </c>
      <c r="G620" s="253">
        <f>+G565+G570+G576+G581+G586+G591+G597+G602+G608+G619+G614</f>
        <v>7800000</v>
      </c>
      <c r="H620" s="253">
        <f>+H565+H570+H576+H581+H586+H591+H597+H602+H608+H619+H614</f>
        <v>323808.12</v>
      </c>
      <c r="I620" s="253">
        <f t="shared" ref="I620" si="153">H620/F620*100</f>
        <v>41.457987333302064</v>
      </c>
      <c r="J620" s="253">
        <f>H620/G620*100</f>
        <v>4.1513861538461541</v>
      </c>
    </row>
    <row r="621" spans="1:11" s="1" customFormat="1" ht="16.5" thickTop="1" thickBot="1" x14ac:dyDescent="0.3">
      <c r="A621" s="24"/>
      <c r="B621" s="24"/>
      <c r="C621" s="23"/>
      <c r="D621" s="227"/>
      <c r="E621" s="227"/>
      <c r="F621" s="227"/>
      <c r="G621" s="227"/>
      <c r="H621" s="227"/>
      <c r="I621" s="227"/>
      <c r="J621" s="227"/>
      <c r="K621" s="228"/>
    </row>
    <row r="622" spans="1:11" s="4" customFormat="1" ht="15.75" thickBot="1" x14ac:dyDescent="0.3">
      <c r="A622" s="44" t="s">
        <v>83</v>
      </c>
      <c r="B622" s="45" t="s">
        <v>511</v>
      </c>
      <c r="C622" s="46" t="s">
        <v>512</v>
      </c>
      <c r="D622" s="227"/>
      <c r="E622" s="227"/>
      <c r="F622" s="227"/>
      <c r="G622" s="227"/>
      <c r="H622" s="227"/>
      <c r="I622" s="227"/>
      <c r="J622" s="227"/>
      <c r="K622" s="228"/>
    </row>
    <row r="623" spans="1:11" s="2" customFormat="1" x14ac:dyDescent="0.25">
      <c r="A623" s="34"/>
      <c r="B623" s="34"/>
      <c r="C623" s="35"/>
      <c r="D623" s="227"/>
      <c r="E623" s="227"/>
      <c r="F623" s="227"/>
      <c r="G623" s="227"/>
      <c r="H623" s="227"/>
      <c r="I623" s="227"/>
      <c r="J623" s="227"/>
      <c r="K623" s="228"/>
    </row>
    <row r="624" spans="1:11" x14ac:dyDescent="0.25">
      <c r="A624" s="27" t="s">
        <v>97</v>
      </c>
      <c r="B624" s="27" t="s">
        <v>9</v>
      </c>
      <c r="C624" s="28" t="s">
        <v>43</v>
      </c>
      <c r="D624" s="167" t="s">
        <v>728</v>
      </c>
      <c r="E624" s="167" t="s">
        <v>848</v>
      </c>
      <c r="F624" s="167" t="s">
        <v>864</v>
      </c>
      <c r="G624" s="167" t="s">
        <v>849</v>
      </c>
      <c r="H624" s="167" t="s">
        <v>865</v>
      </c>
      <c r="I624" s="192" t="s">
        <v>547</v>
      </c>
      <c r="J624" s="192" t="s">
        <v>547</v>
      </c>
      <c r="K624" s="230" t="s">
        <v>817</v>
      </c>
    </row>
    <row r="625" spans="1:11" x14ac:dyDescent="0.25">
      <c r="A625" s="27" t="s">
        <v>788</v>
      </c>
      <c r="B625" s="27" t="s">
        <v>789</v>
      </c>
      <c r="C625" s="27" t="s">
        <v>790</v>
      </c>
      <c r="D625" s="134" t="s">
        <v>800</v>
      </c>
      <c r="E625" s="134" t="s">
        <v>801</v>
      </c>
      <c r="F625" s="134" t="s">
        <v>802</v>
      </c>
      <c r="G625" s="134" t="s">
        <v>803</v>
      </c>
      <c r="H625" s="134" t="s">
        <v>866</v>
      </c>
      <c r="I625" s="193" t="s">
        <v>888</v>
      </c>
      <c r="J625" s="193" t="s">
        <v>889</v>
      </c>
      <c r="K625" s="231" t="s">
        <v>818</v>
      </c>
    </row>
    <row r="626" spans="1:11" x14ac:dyDescent="0.25">
      <c r="A626" s="34" t="s">
        <v>141</v>
      </c>
      <c r="B626" s="34" t="s">
        <v>513</v>
      </c>
      <c r="C626" s="35" t="s">
        <v>518</v>
      </c>
      <c r="D626" s="226"/>
      <c r="E626" s="226"/>
      <c r="F626" s="226"/>
      <c r="G626" s="226"/>
      <c r="H626" s="226"/>
      <c r="I626" s="226"/>
      <c r="J626" s="226"/>
      <c r="K626" s="237"/>
    </row>
    <row r="627" spans="1:11" x14ac:dyDescent="0.25">
      <c r="A627" s="24" t="s">
        <v>90</v>
      </c>
      <c r="B627" s="24" t="s">
        <v>514</v>
      </c>
      <c r="C627" s="23" t="s">
        <v>515</v>
      </c>
      <c r="K627" s="237"/>
    </row>
    <row r="628" spans="1:11" s="2" customFormat="1" x14ac:dyDescent="0.25">
      <c r="A628" s="132" t="s">
        <v>516</v>
      </c>
      <c r="B628" s="132" t="s">
        <v>256</v>
      </c>
      <c r="C628" s="131" t="s">
        <v>257</v>
      </c>
      <c r="D628" s="233">
        <v>680528.61</v>
      </c>
      <c r="E628" s="233">
        <v>0</v>
      </c>
      <c r="F628" s="233">
        <v>0</v>
      </c>
      <c r="G628" s="233">
        <v>1000000</v>
      </c>
      <c r="H628" s="233">
        <v>0</v>
      </c>
      <c r="I628" s="233">
        <v>0</v>
      </c>
      <c r="J628" s="233">
        <f t="shared" ref="J628:J629" si="154">H628/G628*100</f>
        <v>0</v>
      </c>
      <c r="K628" s="234" t="s">
        <v>821</v>
      </c>
    </row>
    <row r="629" spans="1:11" x14ac:dyDescent="0.25">
      <c r="A629" s="132" t="s">
        <v>141</v>
      </c>
      <c r="B629" s="132" t="s">
        <v>517</v>
      </c>
      <c r="C629" s="131" t="s">
        <v>92</v>
      </c>
      <c r="D629" s="233">
        <f>+D628</f>
        <v>680528.61</v>
      </c>
      <c r="E629" s="233">
        <f>+E628</f>
        <v>0</v>
      </c>
      <c r="F629" s="233">
        <f>+F628</f>
        <v>0</v>
      </c>
      <c r="G629" s="233">
        <f>+G628</f>
        <v>1000000</v>
      </c>
      <c r="H629" s="233">
        <f>+H628</f>
        <v>0</v>
      </c>
      <c r="I629" s="233">
        <v>0</v>
      </c>
      <c r="J629" s="233">
        <f t="shared" si="154"/>
        <v>0</v>
      </c>
      <c r="K629" s="234" t="s">
        <v>821</v>
      </c>
    </row>
    <row r="630" spans="1:11" x14ac:dyDescent="0.25">
      <c r="K630" s="237"/>
    </row>
    <row r="631" spans="1:11" x14ac:dyDescent="0.25">
      <c r="K631" s="237"/>
    </row>
    <row r="632" spans="1:11" x14ac:dyDescent="0.25">
      <c r="A632" s="34" t="s">
        <v>88</v>
      </c>
      <c r="B632" s="34" t="s">
        <v>777</v>
      </c>
      <c r="C632" s="35" t="s">
        <v>778</v>
      </c>
      <c r="D632" s="226"/>
      <c r="E632" s="226"/>
      <c r="F632" s="226"/>
      <c r="G632" s="226"/>
      <c r="H632" s="226"/>
      <c r="I632" s="226"/>
      <c r="J632" s="226"/>
    </row>
    <row r="633" spans="1:11" s="2" customFormat="1" x14ac:dyDescent="0.25">
      <c r="A633" s="24" t="s">
        <v>90</v>
      </c>
      <c r="B633" s="24" t="s">
        <v>467</v>
      </c>
      <c r="C633" s="23" t="s">
        <v>466</v>
      </c>
      <c r="D633" s="227"/>
      <c r="E633" s="227"/>
      <c r="F633" s="227"/>
      <c r="G633" s="227"/>
      <c r="H633" s="227"/>
      <c r="I633" s="227"/>
      <c r="J633" s="227"/>
      <c r="K633" s="228"/>
    </row>
    <row r="634" spans="1:11" x14ac:dyDescent="0.25">
      <c r="A634" s="132" t="s">
        <v>779</v>
      </c>
      <c r="B634" s="132" t="s">
        <v>123</v>
      </c>
      <c r="C634" s="131" t="s">
        <v>95</v>
      </c>
      <c r="D634" s="233">
        <v>57580.25</v>
      </c>
      <c r="E634" s="233">
        <v>250000</v>
      </c>
      <c r="F634" s="233">
        <v>152363.6</v>
      </c>
      <c r="G634" s="233">
        <v>50000</v>
      </c>
      <c r="H634" s="233">
        <v>30405</v>
      </c>
      <c r="I634" s="233">
        <f t="shared" ref="I634:I636" si="155">H634/F634*100</f>
        <v>19.955553688676297</v>
      </c>
      <c r="J634" s="233">
        <f t="shared" ref="J634:J636" si="156">H634/G634*100</f>
        <v>60.809999999999995</v>
      </c>
      <c r="K634" s="234" t="s">
        <v>821</v>
      </c>
    </row>
    <row r="635" spans="1:11" x14ac:dyDescent="0.25">
      <c r="A635" s="132" t="s">
        <v>88</v>
      </c>
      <c r="B635" s="132" t="s">
        <v>777</v>
      </c>
      <c r="C635" s="131" t="s">
        <v>92</v>
      </c>
      <c r="D635" s="233">
        <f>+D634</f>
        <v>57580.25</v>
      </c>
      <c r="E635" s="233">
        <f>+E634</f>
        <v>250000</v>
      </c>
      <c r="F635" s="233">
        <f>+F634</f>
        <v>152363.6</v>
      </c>
      <c r="G635" s="233">
        <f>+G634</f>
        <v>50000</v>
      </c>
      <c r="H635" s="233">
        <f>+H634</f>
        <v>30405</v>
      </c>
      <c r="I635" s="233">
        <f t="shared" si="155"/>
        <v>19.955553688676297</v>
      </c>
      <c r="J635" s="233">
        <f t="shared" si="156"/>
        <v>60.809999999999995</v>
      </c>
      <c r="K635" s="234" t="s">
        <v>821</v>
      </c>
    </row>
    <row r="636" spans="1:11" ht="15.75" thickBot="1" x14ac:dyDescent="0.3">
      <c r="A636" s="47" t="s">
        <v>83</v>
      </c>
      <c r="B636" s="47" t="s">
        <v>511</v>
      </c>
      <c r="C636" s="48" t="s">
        <v>512</v>
      </c>
      <c r="D636" s="253">
        <f t="shared" ref="D636:H636" si="157">+D629+D635</f>
        <v>738108.86</v>
      </c>
      <c r="E636" s="253">
        <f t="shared" si="157"/>
        <v>250000</v>
      </c>
      <c r="F636" s="253">
        <f t="shared" si="157"/>
        <v>152363.6</v>
      </c>
      <c r="G636" s="253">
        <f t="shared" si="157"/>
        <v>1050000</v>
      </c>
      <c r="H636" s="253">
        <f t="shared" si="157"/>
        <v>30405</v>
      </c>
      <c r="I636" s="253">
        <f t="shared" si="155"/>
        <v>19.955553688676297</v>
      </c>
      <c r="J636" s="253">
        <f t="shared" si="156"/>
        <v>2.8957142857142859</v>
      </c>
    </row>
    <row r="637" spans="1:11" ht="16.5" thickTop="1" thickBot="1" x14ac:dyDescent="0.3"/>
    <row r="638" spans="1:11" ht="15.75" thickBot="1" x14ac:dyDescent="0.3">
      <c r="A638" s="44" t="s">
        <v>83</v>
      </c>
      <c r="B638" s="45" t="s">
        <v>520</v>
      </c>
      <c r="C638" s="50" t="s">
        <v>521</v>
      </c>
      <c r="D638" s="262"/>
      <c r="E638" s="261"/>
      <c r="F638" s="261"/>
      <c r="G638" s="255"/>
      <c r="H638" s="255"/>
      <c r="I638" s="255"/>
      <c r="J638" s="254"/>
    </row>
    <row r="640" spans="1:11" s="2" customFormat="1" x14ac:dyDescent="0.25">
      <c r="A640" s="34" t="s">
        <v>141</v>
      </c>
      <c r="B640" s="34" t="s">
        <v>522</v>
      </c>
      <c r="C640" s="35" t="s">
        <v>523</v>
      </c>
      <c r="D640" s="226"/>
      <c r="E640" s="226"/>
      <c r="F640" s="226"/>
      <c r="G640" s="226"/>
      <c r="H640" s="226"/>
      <c r="I640" s="226"/>
      <c r="J640" s="226"/>
      <c r="K640" s="228"/>
    </row>
    <row r="641" spans="1:11" x14ac:dyDescent="0.25">
      <c r="A641" s="24" t="s">
        <v>90</v>
      </c>
      <c r="B641" s="24" t="s">
        <v>524</v>
      </c>
      <c r="C641" s="23" t="s">
        <v>525</v>
      </c>
    </row>
    <row r="642" spans="1:11" x14ac:dyDescent="0.25">
      <c r="A642" s="132" t="s">
        <v>526</v>
      </c>
      <c r="B642" s="132" t="s">
        <v>343</v>
      </c>
      <c r="C642" s="131" t="s">
        <v>527</v>
      </c>
      <c r="D642" s="233">
        <v>195340</v>
      </c>
      <c r="E642" s="233">
        <v>95200</v>
      </c>
      <c r="F642" s="233">
        <v>68000</v>
      </c>
      <c r="G642" s="233">
        <v>50000</v>
      </c>
      <c r="H642" s="233">
        <v>0</v>
      </c>
      <c r="I642" s="233">
        <f t="shared" ref="I642:I644" si="158">H642/F642*100</f>
        <v>0</v>
      </c>
      <c r="J642" s="233">
        <f t="shared" ref="J642:J644" si="159">H642/G642*100</f>
        <v>0</v>
      </c>
      <c r="K642" s="234">
        <v>42</v>
      </c>
    </row>
    <row r="643" spans="1:11" x14ac:dyDescent="0.25">
      <c r="A643" s="132" t="s">
        <v>141</v>
      </c>
      <c r="B643" s="132" t="s">
        <v>522</v>
      </c>
      <c r="C643" s="131" t="s">
        <v>92</v>
      </c>
      <c r="D643" s="233">
        <f t="shared" ref="D643:H644" si="160">+D642</f>
        <v>195340</v>
      </c>
      <c r="E643" s="233">
        <f t="shared" si="160"/>
        <v>95200</v>
      </c>
      <c r="F643" s="233">
        <f t="shared" si="160"/>
        <v>68000</v>
      </c>
      <c r="G643" s="233">
        <f t="shared" si="160"/>
        <v>50000</v>
      </c>
      <c r="H643" s="233">
        <f t="shared" si="160"/>
        <v>0</v>
      </c>
      <c r="I643" s="233">
        <f t="shared" si="158"/>
        <v>0</v>
      </c>
      <c r="J643" s="233">
        <f t="shared" si="159"/>
        <v>0</v>
      </c>
      <c r="K643" s="234">
        <v>42</v>
      </c>
    </row>
    <row r="644" spans="1:11" ht="15.75" thickBot="1" x14ac:dyDescent="0.3">
      <c r="A644" s="47" t="s">
        <v>83</v>
      </c>
      <c r="B644" s="47" t="s">
        <v>520</v>
      </c>
      <c r="C644" s="48" t="s">
        <v>521</v>
      </c>
      <c r="D644" s="253">
        <f t="shared" si="160"/>
        <v>195340</v>
      </c>
      <c r="E644" s="253">
        <f t="shared" si="160"/>
        <v>95200</v>
      </c>
      <c r="F644" s="253">
        <f t="shared" si="160"/>
        <v>68000</v>
      </c>
      <c r="G644" s="253">
        <f t="shared" si="160"/>
        <v>50000</v>
      </c>
      <c r="H644" s="253">
        <f t="shared" si="160"/>
        <v>0</v>
      </c>
      <c r="I644" s="265">
        <f t="shared" si="158"/>
        <v>0</v>
      </c>
      <c r="J644" s="265">
        <f t="shared" si="159"/>
        <v>0</v>
      </c>
    </row>
    <row r="645" spans="1:11" s="2" customFormat="1" ht="16.5" thickTop="1" thickBot="1" x14ac:dyDescent="0.3">
      <c r="A645" s="24"/>
      <c r="B645" s="24"/>
      <c r="C645" s="23"/>
      <c r="D645" s="227"/>
      <c r="E645" s="227"/>
      <c r="F645" s="227"/>
      <c r="G645" s="227"/>
      <c r="H645" s="227"/>
      <c r="I645" s="227"/>
      <c r="J645" s="227"/>
      <c r="K645" s="228"/>
    </row>
    <row r="646" spans="1:11" ht="15.75" thickBot="1" x14ac:dyDescent="0.3">
      <c r="A646" s="44" t="s">
        <v>83</v>
      </c>
      <c r="B646" s="45" t="s">
        <v>528</v>
      </c>
      <c r="C646" s="46" t="s">
        <v>529</v>
      </c>
      <c r="D646" s="261"/>
      <c r="E646" s="226"/>
      <c r="F646" s="226"/>
      <c r="G646" s="226"/>
      <c r="H646" s="226"/>
      <c r="I646" s="226"/>
      <c r="J646" s="226"/>
    </row>
    <row r="647" spans="1:11" x14ac:dyDescent="0.25">
      <c r="A647" s="34"/>
      <c r="B647" s="34"/>
      <c r="C647" s="35"/>
      <c r="D647" s="226"/>
      <c r="E647" s="226"/>
      <c r="F647" s="226"/>
      <c r="G647" s="226"/>
      <c r="H647" s="226"/>
      <c r="I647" s="226"/>
      <c r="J647" s="226"/>
    </row>
    <row r="648" spans="1:11" x14ac:dyDescent="0.25">
      <c r="A648" s="27" t="s">
        <v>97</v>
      </c>
      <c r="B648" s="27" t="s">
        <v>9</v>
      </c>
      <c r="C648" s="28" t="s">
        <v>43</v>
      </c>
      <c r="D648" s="167" t="s">
        <v>728</v>
      </c>
      <c r="E648" s="167" t="s">
        <v>848</v>
      </c>
      <c r="F648" s="167" t="s">
        <v>864</v>
      </c>
      <c r="G648" s="167" t="s">
        <v>849</v>
      </c>
      <c r="H648" s="167" t="s">
        <v>855</v>
      </c>
      <c r="I648" s="192" t="s">
        <v>547</v>
      </c>
      <c r="J648" s="192" t="s">
        <v>547</v>
      </c>
      <c r="K648" s="230" t="s">
        <v>826</v>
      </c>
    </row>
    <row r="649" spans="1:11" x14ac:dyDescent="0.25">
      <c r="A649" s="27" t="s">
        <v>788</v>
      </c>
      <c r="B649" s="27" t="s">
        <v>789</v>
      </c>
      <c r="C649" s="27" t="s">
        <v>790</v>
      </c>
      <c r="D649" s="134" t="s">
        <v>800</v>
      </c>
      <c r="E649" s="134" t="s">
        <v>801</v>
      </c>
      <c r="F649" s="134" t="s">
        <v>802</v>
      </c>
      <c r="G649" s="134" t="s">
        <v>803</v>
      </c>
      <c r="H649" s="134" t="s">
        <v>866</v>
      </c>
      <c r="I649" s="193" t="s">
        <v>888</v>
      </c>
      <c r="J649" s="193" t="s">
        <v>889</v>
      </c>
      <c r="K649" s="231" t="s">
        <v>818</v>
      </c>
    </row>
    <row r="650" spans="1:11" x14ac:dyDescent="0.25">
      <c r="A650" s="34" t="s">
        <v>141</v>
      </c>
      <c r="B650" s="34" t="s">
        <v>530</v>
      </c>
      <c r="C650" s="35" t="s">
        <v>531</v>
      </c>
      <c r="D650" s="226"/>
      <c r="E650" s="226"/>
      <c r="F650" s="226"/>
      <c r="G650" s="226"/>
      <c r="H650" s="226"/>
      <c r="I650" s="226"/>
      <c r="J650" s="226"/>
      <c r="K650" s="237"/>
    </row>
    <row r="651" spans="1:11" x14ac:dyDescent="0.25">
      <c r="A651" s="24" t="s">
        <v>90</v>
      </c>
      <c r="B651" s="24" t="s">
        <v>532</v>
      </c>
      <c r="C651" s="23" t="s">
        <v>533</v>
      </c>
      <c r="K651" s="237"/>
    </row>
    <row r="652" spans="1:11" x14ac:dyDescent="0.25">
      <c r="A652" s="132" t="s">
        <v>534</v>
      </c>
      <c r="B652" s="132" t="s">
        <v>256</v>
      </c>
      <c r="C652" s="131" t="s">
        <v>257</v>
      </c>
      <c r="D652" s="233">
        <v>645484.23</v>
      </c>
      <c r="E652" s="233">
        <v>900000</v>
      </c>
      <c r="F652" s="233">
        <v>0</v>
      </c>
      <c r="G652" s="233">
        <v>900000</v>
      </c>
      <c r="H652" s="233">
        <v>0</v>
      </c>
      <c r="I652" s="233">
        <v>0</v>
      </c>
      <c r="J652" s="233">
        <f t="shared" ref="J652:J653" si="161">H652/G652*100</f>
        <v>0</v>
      </c>
      <c r="K652" s="234">
        <v>42</v>
      </c>
    </row>
    <row r="653" spans="1:11" s="1" customFormat="1" x14ac:dyDescent="0.25">
      <c r="A653" s="132" t="s">
        <v>141</v>
      </c>
      <c r="B653" s="132" t="s">
        <v>530</v>
      </c>
      <c r="C653" s="131" t="s">
        <v>92</v>
      </c>
      <c r="D653" s="233">
        <f>+D652</f>
        <v>645484.23</v>
      </c>
      <c r="E653" s="233">
        <f>+E652</f>
        <v>900000</v>
      </c>
      <c r="F653" s="233">
        <f>+F652</f>
        <v>0</v>
      </c>
      <c r="G653" s="233">
        <f>+G652</f>
        <v>900000</v>
      </c>
      <c r="H653" s="233">
        <f>+H652</f>
        <v>0</v>
      </c>
      <c r="I653" s="233">
        <v>0</v>
      </c>
      <c r="J653" s="233">
        <f t="shared" si="161"/>
        <v>0</v>
      </c>
      <c r="K653" s="234">
        <v>42</v>
      </c>
    </row>
    <row r="654" spans="1:11" x14ac:dyDescent="0.25">
      <c r="K654" s="237"/>
    </row>
    <row r="655" spans="1:11" s="2" customFormat="1" x14ac:dyDescent="0.25">
      <c r="A655" s="34" t="s">
        <v>141</v>
      </c>
      <c r="B655" s="34" t="s">
        <v>586</v>
      </c>
      <c r="C655" s="35" t="s">
        <v>587</v>
      </c>
      <c r="D655" s="226"/>
      <c r="E655" s="226"/>
      <c r="F655" s="226"/>
      <c r="G655" s="226"/>
      <c r="H655" s="226"/>
      <c r="I655" s="226"/>
      <c r="J655" s="226"/>
      <c r="K655" s="237"/>
    </row>
    <row r="656" spans="1:11" x14ac:dyDescent="0.25">
      <c r="A656" s="24" t="s">
        <v>90</v>
      </c>
      <c r="B656" s="24" t="s">
        <v>532</v>
      </c>
      <c r="C656" s="23" t="s">
        <v>533</v>
      </c>
      <c r="K656" s="237"/>
    </row>
    <row r="657" spans="1:11" x14ac:dyDescent="0.25">
      <c r="A657" s="132" t="s">
        <v>588</v>
      </c>
      <c r="B657" s="132" t="s">
        <v>256</v>
      </c>
      <c r="C657" s="131" t="s">
        <v>257</v>
      </c>
      <c r="D657" s="233">
        <v>0</v>
      </c>
      <c r="E657" s="233">
        <v>650000</v>
      </c>
      <c r="F657" s="233">
        <v>0</v>
      </c>
      <c r="G657" s="233">
        <v>11000000</v>
      </c>
      <c r="H657" s="233">
        <v>131625</v>
      </c>
      <c r="I657" s="233">
        <v>0</v>
      </c>
      <c r="J657" s="233">
        <f t="shared" ref="J657:J663" si="162">H657/G657*100</f>
        <v>1.196590909090909</v>
      </c>
      <c r="K657" s="234" t="s">
        <v>822</v>
      </c>
    </row>
    <row r="658" spans="1:11" x14ac:dyDescent="0.25">
      <c r="A658" s="132" t="s">
        <v>761</v>
      </c>
      <c r="B658" s="132" t="s">
        <v>123</v>
      </c>
      <c r="C658" s="131" t="s">
        <v>95</v>
      </c>
      <c r="D658" s="233">
        <v>253125</v>
      </c>
      <c r="E658" s="233">
        <v>2100000</v>
      </c>
      <c r="F658" s="233">
        <v>194178.68</v>
      </c>
      <c r="G658" s="233">
        <v>6000000</v>
      </c>
      <c r="H658" s="233">
        <v>1325656.3999999999</v>
      </c>
      <c r="I658" s="233">
        <f t="shared" ref="I658:I663" si="163">H658/F658*100</f>
        <v>682.69925410966846</v>
      </c>
      <c r="J658" s="233">
        <f t="shared" si="162"/>
        <v>22.09427333333333</v>
      </c>
      <c r="K658" s="234" t="s">
        <v>822</v>
      </c>
    </row>
    <row r="659" spans="1:11" x14ac:dyDescent="0.25">
      <c r="A659" s="132" t="s">
        <v>762</v>
      </c>
      <c r="B659" s="132" t="s">
        <v>125</v>
      </c>
      <c r="C659" s="131" t="s">
        <v>96</v>
      </c>
      <c r="D659" s="233">
        <v>0</v>
      </c>
      <c r="E659" s="233">
        <v>70000</v>
      </c>
      <c r="F659" s="233">
        <v>2000</v>
      </c>
      <c r="G659" s="233">
        <v>70000</v>
      </c>
      <c r="H659" s="233">
        <v>0</v>
      </c>
      <c r="I659" s="233">
        <f t="shared" si="163"/>
        <v>0</v>
      </c>
      <c r="J659" s="233">
        <f t="shared" si="162"/>
        <v>0</v>
      </c>
      <c r="K659" s="234" t="s">
        <v>822</v>
      </c>
    </row>
    <row r="660" spans="1:11" s="2" customFormat="1" x14ac:dyDescent="0.25">
      <c r="A660" s="132" t="s">
        <v>763</v>
      </c>
      <c r="B660" s="132" t="s">
        <v>202</v>
      </c>
      <c r="C660" s="131" t="s">
        <v>106</v>
      </c>
      <c r="D660" s="233">
        <v>0</v>
      </c>
      <c r="E660" s="233">
        <v>230000</v>
      </c>
      <c r="F660" s="233">
        <v>0</v>
      </c>
      <c r="G660" s="233">
        <v>230000</v>
      </c>
      <c r="H660" s="233">
        <v>18266.88</v>
      </c>
      <c r="I660" s="233">
        <v>0</v>
      </c>
      <c r="J660" s="233">
        <f t="shared" si="162"/>
        <v>7.9421217391304353</v>
      </c>
      <c r="K660" s="234" t="s">
        <v>822</v>
      </c>
    </row>
    <row r="661" spans="1:11" x14ac:dyDescent="0.25">
      <c r="A661" s="132" t="s">
        <v>764</v>
      </c>
      <c r="B661" s="132" t="s">
        <v>765</v>
      </c>
      <c r="C661" s="131" t="s">
        <v>519</v>
      </c>
      <c r="D661" s="233">
        <v>0</v>
      </c>
      <c r="E661" s="233">
        <v>1100000</v>
      </c>
      <c r="F661" s="233">
        <v>0</v>
      </c>
      <c r="G661" s="233">
        <v>1100000</v>
      </c>
      <c r="H661" s="233">
        <v>0</v>
      </c>
      <c r="I661" s="233">
        <v>0</v>
      </c>
      <c r="J661" s="233">
        <f t="shared" si="162"/>
        <v>0</v>
      </c>
      <c r="K661" s="234" t="s">
        <v>822</v>
      </c>
    </row>
    <row r="662" spans="1:11" x14ac:dyDescent="0.25">
      <c r="A662" s="132" t="s">
        <v>766</v>
      </c>
      <c r="B662" s="132" t="s">
        <v>274</v>
      </c>
      <c r="C662" s="131" t="s">
        <v>303</v>
      </c>
      <c r="D662" s="233">
        <v>0</v>
      </c>
      <c r="E662" s="233">
        <v>300000</v>
      </c>
      <c r="F662" s="233">
        <v>0</v>
      </c>
      <c r="G662" s="233">
        <v>350000</v>
      </c>
      <c r="H662" s="233">
        <v>6125</v>
      </c>
      <c r="I662" s="233">
        <v>0</v>
      </c>
      <c r="J662" s="233">
        <f t="shared" si="162"/>
        <v>1.7500000000000002</v>
      </c>
      <c r="K662" s="234" t="s">
        <v>822</v>
      </c>
    </row>
    <row r="663" spans="1:11" x14ac:dyDescent="0.25">
      <c r="A663" s="132" t="s">
        <v>141</v>
      </c>
      <c r="B663" s="132" t="s">
        <v>586</v>
      </c>
      <c r="C663" s="131" t="s">
        <v>92</v>
      </c>
      <c r="D663" s="233">
        <f>+D657+D658+D659+D660+D661+D662</f>
        <v>253125</v>
      </c>
      <c r="E663" s="233">
        <f>+E657+E658+E659+E660+E661+E662</f>
        <v>4450000</v>
      </c>
      <c r="F663" s="233">
        <f>+F657+F658+F659+F660+F661+F662</f>
        <v>196178.68</v>
      </c>
      <c r="G663" s="233">
        <f>+G657+G658+G659+G660+G661+G662</f>
        <v>18750000</v>
      </c>
      <c r="H663" s="233">
        <f>+H657+H658+H659+H660+H661+H662</f>
        <v>1481673.2799999998</v>
      </c>
      <c r="I663" s="233">
        <f t="shared" si="163"/>
        <v>755.26722883444813</v>
      </c>
      <c r="J663" s="233">
        <f t="shared" si="162"/>
        <v>7.9022574933333329</v>
      </c>
      <c r="K663" s="234" t="s">
        <v>822</v>
      </c>
    </row>
    <row r="664" spans="1:11" x14ac:dyDescent="0.25">
      <c r="K664" s="237"/>
    </row>
    <row r="665" spans="1:11" s="2" customFormat="1" x14ac:dyDescent="0.25">
      <c r="A665" s="34" t="s">
        <v>141</v>
      </c>
      <c r="B665" s="34" t="s">
        <v>767</v>
      </c>
      <c r="C665" s="35" t="s">
        <v>768</v>
      </c>
      <c r="D665" s="226"/>
      <c r="E665" s="226"/>
      <c r="F665" s="226"/>
      <c r="G665" s="226"/>
      <c r="H665" s="226"/>
      <c r="I665" s="226"/>
      <c r="J665" s="226"/>
      <c r="K665" s="237"/>
    </row>
    <row r="666" spans="1:11" x14ac:dyDescent="0.25">
      <c r="A666" s="24" t="s">
        <v>90</v>
      </c>
      <c r="B666" s="24" t="s">
        <v>532</v>
      </c>
      <c r="C666" s="23" t="s">
        <v>533</v>
      </c>
      <c r="K666" s="237"/>
    </row>
    <row r="667" spans="1:11" x14ac:dyDescent="0.25">
      <c r="A667" s="132" t="s">
        <v>769</v>
      </c>
      <c r="B667" s="132" t="s">
        <v>123</v>
      </c>
      <c r="C667" s="131" t="s">
        <v>95</v>
      </c>
      <c r="D667" s="233">
        <v>27125</v>
      </c>
      <c r="E667" s="233">
        <v>1100000</v>
      </c>
      <c r="F667" s="233">
        <v>1875</v>
      </c>
      <c r="G667" s="233">
        <v>1000000</v>
      </c>
      <c r="H667" s="233">
        <v>561643.4</v>
      </c>
      <c r="I667" s="270">
        <f t="shared" ref="I667:I668" si="164">H667/F667*100</f>
        <v>29954.314666666669</v>
      </c>
      <c r="J667" s="233">
        <f t="shared" ref="J667:J668" si="165">H667/G667*100</f>
        <v>56.164340000000003</v>
      </c>
      <c r="K667" s="234" t="s">
        <v>823</v>
      </c>
    </row>
    <row r="668" spans="1:11" x14ac:dyDescent="0.25">
      <c r="A668" s="132" t="s">
        <v>141</v>
      </c>
      <c r="B668" s="132" t="s">
        <v>767</v>
      </c>
      <c r="C668" s="131" t="s">
        <v>92</v>
      </c>
      <c r="D668" s="233">
        <f>+D667</f>
        <v>27125</v>
      </c>
      <c r="E668" s="233">
        <f>+E667</f>
        <v>1100000</v>
      </c>
      <c r="F668" s="233">
        <f>+F667</f>
        <v>1875</v>
      </c>
      <c r="G668" s="233">
        <f>+G667</f>
        <v>1000000</v>
      </c>
      <c r="H668" s="233">
        <f>+H667</f>
        <v>561643.4</v>
      </c>
      <c r="I668" s="270">
        <f t="shared" si="164"/>
        <v>29954.314666666669</v>
      </c>
      <c r="J668" s="233">
        <f t="shared" si="165"/>
        <v>56.164340000000003</v>
      </c>
      <c r="K668" s="234" t="s">
        <v>823</v>
      </c>
    </row>
    <row r="669" spans="1:11" s="2" customFormat="1" x14ac:dyDescent="0.25">
      <c r="A669"/>
      <c r="B669"/>
      <c r="C669"/>
      <c r="D669" s="227"/>
      <c r="E669" s="256"/>
      <c r="F669" s="256"/>
      <c r="G669" s="256"/>
      <c r="H669" s="256"/>
      <c r="I669" s="256"/>
      <c r="J669" s="256"/>
      <c r="K669" s="256"/>
    </row>
    <row r="670" spans="1:11" ht="15.75" thickBot="1" x14ac:dyDescent="0.3">
      <c r="A670" s="47" t="s">
        <v>83</v>
      </c>
      <c r="B670" s="47" t="s">
        <v>528</v>
      </c>
      <c r="C670" s="48" t="s">
        <v>529</v>
      </c>
      <c r="D670" s="253">
        <f>+D653+D663+D668</f>
        <v>925734.23</v>
      </c>
      <c r="E670" s="253">
        <f>+E653+E663+E668</f>
        <v>6450000</v>
      </c>
      <c r="F670" s="253">
        <f>+F653+F663+F668</f>
        <v>198053.68</v>
      </c>
      <c r="G670" s="253">
        <f>+G653+G663+G668</f>
        <v>20650000</v>
      </c>
      <c r="H670" s="253">
        <f>+H653+H663+H668</f>
        <v>2043316.6799999997</v>
      </c>
      <c r="I670" s="253">
        <f t="shared" ref="I670" si="166">H670/F670*100</f>
        <v>1031.698416308144</v>
      </c>
      <c r="J670" s="253">
        <f t="shared" ref="J670" si="167">H670/G670*100</f>
        <v>9.8949960290556884</v>
      </c>
      <c r="K670" s="229"/>
    </row>
    <row r="671" spans="1:11" ht="15.75" thickTop="1" x14ac:dyDescent="0.25"/>
    <row r="673" spans="1:11" s="2" customFormat="1" x14ac:dyDescent="0.25">
      <c r="A673" s="54" t="s">
        <v>84</v>
      </c>
      <c r="B673" s="54" t="s">
        <v>402</v>
      </c>
      <c r="C673" s="55" t="s">
        <v>535</v>
      </c>
      <c r="D673" s="266">
        <f>+D504+D524+D556+D620+D636+D644+D670</f>
        <v>11278979.010000002</v>
      </c>
      <c r="E673" s="266">
        <f>+E504+E524+E556+E620+E636+E644+E670</f>
        <v>20002200</v>
      </c>
      <c r="F673" s="266">
        <f>+F504+F524+F556+F620+F636+F644+F670</f>
        <v>4648185.1499999994</v>
      </c>
      <c r="G673" s="266">
        <f>+G504+G524+G556+G620+G636+G644+G670</f>
        <v>39112000</v>
      </c>
      <c r="H673" s="266">
        <f>+H504+H524+H556+H620+H636+H644+H670</f>
        <v>6586185.04</v>
      </c>
      <c r="I673" s="233">
        <f t="shared" ref="I673:I674" si="168">H673/F673*100</f>
        <v>141.69368963282369</v>
      </c>
      <c r="J673" s="233">
        <f t="shared" ref="J673:J674" si="169">H673/G673*100</f>
        <v>16.839294947842095</v>
      </c>
      <c r="K673" s="228"/>
    </row>
    <row r="674" spans="1:11" x14ac:dyDescent="0.25">
      <c r="A674" s="29" t="s">
        <v>80</v>
      </c>
      <c r="B674" s="29" t="s">
        <v>100</v>
      </c>
      <c r="C674" s="30" t="s">
        <v>536</v>
      </c>
      <c r="D674" s="246">
        <f>+D476+D673</f>
        <v>15102333.970000003</v>
      </c>
      <c r="E674" s="246">
        <f>+E476+E673</f>
        <v>23748200</v>
      </c>
      <c r="F674" s="246">
        <f>+F476+F673</f>
        <v>6332235.6799999997</v>
      </c>
      <c r="G674" s="246">
        <f>+G476+G673</f>
        <v>42828000</v>
      </c>
      <c r="H674" s="246">
        <f>+H476+H673</f>
        <v>8042158.1100000003</v>
      </c>
      <c r="I674" s="233">
        <f t="shared" si="168"/>
        <v>127.00345527884711</v>
      </c>
      <c r="J674" s="233">
        <f t="shared" si="169"/>
        <v>18.777804497058</v>
      </c>
    </row>
    <row r="675" spans="1:11" ht="15.75" thickBot="1" x14ac:dyDescent="0.3"/>
    <row r="676" spans="1:11" ht="15.75" thickBot="1" x14ac:dyDescent="0.3">
      <c r="C676" s="58" t="s">
        <v>41</v>
      </c>
      <c r="D676" s="267">
        <f>+D45+D78+D439+D674</f>
        <v>29075663.070000004</v>
      </c>
      <c r="E676" s="267">
        <f>+E45+E78+E439+E674</f>
        <v>60948459</v>
      </c>
      <c r="F676" s="267">
        <f>+F45+F78+F439+F674</f>
        <v>14912243.74</v>
      </c>
      <c r="G676" s="267">
        <f>+G45+G78+G439+G674</f>
        <v>76944253</v>
      </c>
      <c r="H676" s="267">
        <f>+H45+H78+H439+H674</f>
        <v>16237216.57</v>
      </c>
      <c r="I676" s="268">
        <f t="shared" ref="I676" si="170">H676/F676*100</f>
        <v>108.88513394162105</v>
      </c>
      <c r="J676" s="269">
        <f t="shared" ref="J676" si="171">H676/G676*100</f>
        <v>21.102572234992</v>
      </c>
      <c r="K676" s="229"/>
    </row>
    <row r="680" spans="1:11" s="2" customFormat="1" x14ac:dyDescent="0.25">
      <c r="A680" s="24"/>
      <c r="B680" s="24"/>
      <c r="C680" s="23"/>
      <c r="D680" s="227"/>
      <c r="E680" s="227"/>
      <c r="F680" s="227"/>
      <c r="G680" s="227"/>
      <c r="H680" s="227"/>
      <c r="I680" s="227"/>
      <c r="J680" s="227"/>
      <c r="K680" s="228"/>
    </row>
    <row r="681" spans="1:11" s="2" customFormat="1" x14ac:dyDescent="0.25">
      <c r="A681" s="24"/>
      <c r="B681" s="24"/>
      <c r="C681" s="23"/>
      <c r="D681" s="227"/>
      <c r="E681" s="227"/>
      <c r="F681" s="227"/>
      <c r="G681" s="227"/>
      <c r="H681" s="227"/>
      <c r="I681" s="227"/>
      <c r="J681" s="227"/>
      <c r="K681" s="228"/>
    </row>
    <row r="682" spans="1:11" s="1" customFormat="1" x14ac:dyDescent="0.25">
      <c r="A682" s="24"/>
      <c r="B682" s="24"/>
      <c r="C682" s="23"/>
      <c r="D682" s="227"/>
      <c r="E682" s="227"/>
      <c r="F682" s="227"/>
      <c r="G682" s="227"/>
      <c r="H682" s="227"/>
      <c r="I682" s="227"/>
      <c r="J682" s="227"/>
      <c r="K682" s="228"/>
    </row>
    <row r="684" spans="1:11" s="2" customFormat="1" x14ac:dyDescent="0.25">
      <c r="A684" s="24"/>
      <c r="B684" s="24"/>
      <c r="C684" s="23"/>
      <c r="D684" s="227"/>
      <c r="E684" s="227"/>
      <c r="F684" s="227"/>
      <c r="G684" s="227"/>
      <c r="H684" s="227"/>
      <c r="I684" s="227"/>
      <c r="J684" s="227"/>
      <c r="K684" s="228"/>
    </row>
    <row r="688" spans="1:11" s="87" customFormat="1" x14ac:dyDescent="0.25">
      <c r="A688" s="24"/>
      <c r="B688" s="24"/>
      <c r="C688" s="23"/>
      <c r="D688" s="227"/>
      <c r="E688" s="227"/>
      <c r="F688" s="227"/>
      <c r="G688" s="227"/>
      <c r="H688" s="227"/>
      <c r="I688" s="227"/>
      <c r="J688" s="227"/>
      <c r="K688" s="228"/>
    </row>
    <row r="689" spans="1:11" s="2" customFormat="1" x14ac:dyDescent="0.25">
      <c r="A689" s="24"/>
      <c r="B689" s="24"/>
      <c r="C689" s="23"/>
      <c r="D689" s="227"/>
      <c r="E689" s="227"/>
      <c r="F689" s="227"/>
      <c r="G689" s="227"/>
      <c r="H689" s="227"/>
      <c r="I689" s="227"/>
      <c r="J689" s="227"/>
      <c r="K689" s="228"/>
    </row>
    <row r="699" spans="1:11" s="2" customFormat="1" x14ac:dyDescent="0.25">
      <c r="A699" s="24"/>
      <c r="B699" s="24"/>
      <c r="C699" s="23"/>
      <c r="D699" s="227"/>
      <c r="E699" s="227"/>
      <c r="F699" s="227"/>
      <c r="G699" s="227"/>
      <c r="H699" s="227"/>
      <c r="I699" s="227"/>
      <c r="J699" s="227"/>
      <c r="K699" s="228"/>
    </row>
    <row r="704" spans="1:11" s="2" customFormat="1" x14ac:dyDescent="0.25">
      <c r="A704" s="24"/>
      <c r="B704" s="24"/>
      <c r="C704" s="23"/>
      <c r="D704" s="227"/>
      <c r="E704" s="227"/>
      <c r="F704" s="227"/>
      <c r="G704" s="227"/>
      <c r="H704" s="227"/>
      <c r="I704" s="227"/>
      <c r="J704" s="227"/>
      <c r="K704" s="228"/>
    </row>
    <row r="708" spans="1:11" s="57" customFormat="1" x14ac:dyDescent="0.25">
      <c r="A708" s="24"/>
      <c r="B708" s="24"/>
      <c r="C708" s="23"/>
      <c r="D708" s="227"/>
      <c r="E708" s="227"/>
      <c r="F708" s="227"/>
      <c r="G708" s="227"/>
      <c r="H708" s="227"/>
      <c r="I708" s="227"/>
      <c r="J708" s="227"/>
      <c r="K708" s="228"/>
    </row>
  </sheetData>
  <pageMargins left="0.7" right="0.7" top="0.75" bottom="0.75" header="0.3" footer="0.3"/>
  <pageSetup paperSize="9" orientation="landscape" r:id="rId1"/>
  <rowBreaks count="18" manualBreakCount="18">
    <brk id="30" max="16383" man="1"/>
    <brk id="48" max="16383" man="1"/>
    <brk id="146" max="16383" man="1"/>
    <brk id="211" max="16383" man="1"/>
    <brk id="233" max="16383" man="1"/>
    <brk id="259" max="16383" man="1"/>
    <brk id="280" max="16383" man="1"/>
    <brk id="304" max="16383" man="1"/>
    <brk id="320" max="16383" man="1"/>
    <brk id="342" max="16383" man="1"/>
    <brk id="369" max="16383" man="1"/>
    <brk id="394" max="16383" man="1"/>
    <brk id="414" max="16383" man="1"/>
    <brk id="443" max="16383" man="1"/>
    <brk id="505" max="16383" man="1"/>
    <brk id="525" max="16383" man="1"/>
    <brk id="621" max="16383" man="1"/>
    <brk id="6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671"/>
  <sheetViews>
    <sheetView workbookViewId="0">
      <selection activeCell="C54" sqref="C54"/>
    </sheetView>
  </sheetViews>
  <sheetFormatPr defaultRowHeight="15" x14ac:dyDescent="0.25"/>
  <cols>
    <col min="2" max="2" width="33.7109375" customWidth="1"/>
    <col min="3" max="4" width="15" customWidth="1"/>
    <col min="5" max="5" width="13.140625" customWidth="1"/>
    <col min="10" max="10" width="9.140625" style="218"/>
    <col min="11" max="11" width="0" style="218" hidden="1" customWidth="1"/>
    <col min="12" max="12" width="8.28515625" style="219" customWidth="1"/>
    <col min="13" max="13" width="19.140625" style="219" customWidth="1"/>
    <col min="14" max="14" width="11.85546875" style="218" customWidth="1"/>
    <col min="15" max="23" width="9.140625" style="218"/>
  </cols>
  <sheetData>
    <row r="1" spans="1:23" x14ac:dyDescent="0.25">
      <c r="A1" s="34" t="s">
        <v>6</v>
      </c>
      <c r="B1" s="34"/>
      <c r="C1" s="36"/>
      <c r="D1" s="36"/>
      <c r="E1" s="36"/>
    </row>
    <row r="2" spans="1:23" x14ac:dyDescent="0.25">
      <c r="A2" s="34" t="s">
        <v>7</v>
      </c>
      <c r="B2" s="34"/>
      <c r="C2" s="36"/>
      <c r="D2" s="36"/>
      <c r="E2" s="36"/>
    </row>
    <row r="3" spans="1:23" x14ac:dyDescent="0.25">
      <c r="A3" s="34" t="s">
        <v>8</v>
      </c>
      <c r="B3" s="34"/>
      <c r="C3" s="36"/>
      <c r="D3" s="36"/>
      <c r="E3" s="36"/>
    </row>
    <row r="4" spans="1:23" x14ac:dyDescent="0.25">
      <c r="A4" s="2"/>
      <c r="B4" s="2"/>
      <c r="C4" s="2"/>
      <c r="D4" s="2"/>
      <c r="E4" s="2"/>
    </row>
    <row r="5" spans="1:23" s="61" customFormat="1" x14ac:dyDescent="0.25">
      <c r="A5" s="2"/>
      <c r="B5" s="200" t="s">
        <v>890</v>
      </c>
      <c r="C5" s="2"/>
      <c r="D5" s="2"/>
      <c r="E5" s="2"/>
      <c r="F5"/>
      <c r="G5"/>
      <c r="H5"/>
      <c r="I5"/>
      <c r="J5" s="218"/>
      <c r="K5" s="218"/>
      <c r="L5" s="219"/>
      <c r="M5" s="219"/>
      <c r="N5" s="218"/>
      <c r="O5" s="218"/>
      <c r="P5" s="218"/>
      <c r="Q5" s="218"/>
      <c r="R5" s="218"/>
      <c r="S5" s="218"/>
      <c r="T5" s="218"/>
      <c r="U5" s="218"/>
      <c r="V5" s="218"/>
      <c r="W5" s="218"/>
    </row>
    <row r="6" spans="1:23" x14ac:dyDescent="0.25">
      <c r="A6" s="2"/>
      <c r="B6" s="2"/>
      <c r="C6" s="2" t="s">
        <v>978</v>
      </c>
      <c r="D6" s="2"/>
      <c r="E6" s="2"/>
    </row>
    <row r="8" spans="1:23" x14ac:dyDescent="0.25">
      <c r="B8" t="s">
        <v>891</v>
      </c>
    </row>
    <row r="9" spans="1:23" x14ac:dyDescent="0.25">
      <c r="A9" t="s">
        <v>892</v>
      </c>
    </row>
    <row r="10" spans="1:23" x14ac:dyDescent="0.25">
      <c r="A10" t="s">
        <v>893</v>
      </c>
    </row>
    <row r="11" spans="1:23" x14ac:dyDescent="0.25">
      <c r="A11" t="s">
        <v>894</v>
      </c>
    </row>
    <row r="13" spans="1:23" x14ac:dyDescent="0.25">
      <c r="B13" s="2" t="s">
        <v>895</v>
      </c>
      <c r="J13" s="218">
        <v>611</v>
      </c>
      <c r="L13" s="219">
        <v>19622653</v>
      </c>
      <c r="M13" s="219">
        <v>8992006</v>
      </c>
    </row>
    <row r="14" spans="1:23" x14ac:dyDescent="0.25">
      <c r="A14" s="64" t="s">
        <v>9</v>
      </c>
      <c r="B14" s="64" t="s">
        <v>43</v>
      </c>
      <c r="C14" s="64" t="s">
        <v>884</v>
      </c>
      <c r="D14" s="64" t="s">
        <v>786</v>
      </c>
      <c r="E14" s="64" t="s">
        <v>547</v>
      </c>
      <c r="J14" s="218">
        <v>613</v>
      </c>
      <c r="L14" s="219">
        <v>800000</v>
      </c>
      <c r="M14" s="219">
        <v>171284</v>
      </c>
    </row>
    <row r="15" spans="1:23" x14ac:dyDescent="0.25">
      <c r="A15" s="65"/>
      <c r="B15" s="65"/>
      <c r="C15" s="65" t="s">
        <v>858</v>
      </c>
      <c r="D15" s="65" t="s">
        <v>858</v>
      </c>
      <c r="E15" s="65"/>
      <c r="J15" s="218">
        <v>614</v>
      </c>
      <c r="L15" s="219">
        <v>250000</v>
      </c>
      <c r="M15" s="219">
        <v>79094</v>
      </c>
    </row>
    <row r="16" spans="1:23" x14ac:dyDescent="0.25">
      <c r="A16" s="7">
        <v>611</v>
      </c>
      <c r="B16" s="17" t="s">
        <v>11</v>
      </c>
      <c r="C16" s="130">
        <f>+PRIHODI!E13</f>
        <v>19622653</v>
      </c>
      <c r="D16" s="130">
        <f>+PRIHODI!F13</f>
        <v>8992006</v>
      </c>
      <c r="E16" s="130">
        <f>D16/C16*100</f>
        <v>45.824619127698988</v>
      </c>
      <c r="J16" s="218">
        <v>632</v>
      </c>
      <c r="L16" s="219">
        <v>4000000</v>
      </c>
      <c r="M16" s="219">
        <v>0</v>
      </c>
    </row>
    <row r="17" spans="1:13" x14ac:dyDescent="0.25">
      <c r="A17" s="7">
        <v>613</v>
      </c>
      <c r="B17" s="17" t="s">
        <v>13</v>
      </c>
      <c r="C17" s="130">
        <f>+PRIHODI!E16</f>
        <v>800000</v>
      </c>
      <c r="D17" s="130">
        <f>+PRIHODI!F16</f>
        <v>171284</v>
      </c>
      <c r="E17" s="130">
        <f t="shared" ref="E17:E35" si="0">D17/C17*100</f>
        <v>21.410499999999999</v>
      </c>
      <c r="J17" s="218">
        <v>633</v>
      </c>
      <c r="L17" s="219">
        <v>10000000</v>
      </c>
      <c r="M17" s="219">
        <v>1094069</v>
      </c>
    </row>
    <row r="18" spans="1:13" x14ac:dyDescent="0.25">
      <c r="A18" s="7">
        <v>614</v>
      </c>
      <c r="B18" s="17" t="s">
        <v>14</v>
      </c>
      <c r="C18" s="130">
        <f>+PRIHODI!E19</f>
        <v>250000</v>
      </c>
      <c r="D18" s="130">
        <f>+PRIHODI!F19</f>
        <v>79094</v>
      </c>
      <c r="E18" s="130">
        <f t="shared" si="0"/>
        <v>31.637599999999999</v>
      </c>
      <c r="J18" s="218">
        <v>634</v>
      </c>
      <c r="L18" s="219">
        <v>100000</v>
      </c>
      <c r="M18" s="219">
        <v>0</v>
      </c>
    </row>
    <row r="19" spans="1:13" x14ac:dyDescent="0.25">
      <c r="A19" s="7">
        <v>632</v>
      </c>
      <c r="B19" s="17" t="s">
        <v>729</v>
      </c>
      <c r="C19" s="130">
        <f>+PRIHODI!E21</f>
        <v>4000000</v>
      </c>
      <c r="D19" s="130">
        <f>+PRIHODI!F21</f>
        <v>0</v>
      </c>
      <c r="E19" s="130">
        <f t="shared" si="0"/>
        <v>0</v>
      </c>
      <c r="J19" s="218">
        <v>635</v>
      </c>
      <c r="L19" s="219">
        <v>2100000</v>
      </c>
      <c r="M19" s="219">
        <v>1073729</v>
      </c>
    </row>
    <row r="20" spans="1:13" x14ac:dyDescent="0.25">
      <c r="A20" s="7">
        <v>633</v>
      </c>
      <c r="B20" s="17" t="s">
        <v>16</v>
      </c>
      <c r="C20" s="130">
        <f>+PRIHODI!E24</f>
        <v>10000000</v>
      </c>
      <c r="D20" s="130">
        <f>+PRIHODI!F24</f>
        <v>1094069</v>
      </c>
      <c r="E20" s="130">
        <f t="shared" si="0"/>
        <v>10.94069</v>
      </c>
      <c r="J20" s="218">
        <v>636</v>
      </c>
      <c r="L20" s="219">
        <v>298500</v>
      </c>
      <c r="M20" s="219">
        <v>90631</v>
      </c>
    </row>
    <row r="21" spans="1:13" x14ac:dyDescent="0.25">
      <c r="A21" s="7">
        <v>634</v>
      </c>
      <c r="B21" s="17" t="s">
        <v>17</v>
      </c>
      <c r="C21" s="130">
        <f>+PRIHODI!E27</f>
        <v>100000</v>
      </c>
      <c r="D21" s="130">
        <f>+PRIHODI!F27</f>
        <v>0</v>
      </c>
      <c r="E21" s="130">
        <f t="shared" si="0"/>
        <v>0</v>
      </c>
      <c r="J21" s="218">
        <v>638</v>
      </c>
      <c r="L21" s="219">
        <v>25000000</v>
      </c>
      <c r="M21" s="219">
        <v>2602092</v>
      </c>
    </row>
    <row r="22" spans="1:13" x14ac:dyDescent="0.25">
      <c r="A22" s="7">
        <v>635</v>
      </c>
      <c r="B22" s="17" t="s">
        <v>18</v>
      </c>
      <c r="C22" s="130">
        <f>+PRIHODI!E29</f>
        <v>2100000</v>
      </c>
      <c r="D22" s="130">
        <f>+PRIHODI!F29</f>
        <v>1073729</v>
      </c>
      <c r="E22" s="130">
        <f t="shared" si="0"/>
        <v>51.129952380952382</v>
      </c>
      <c r="J22" s="218">
        <v>641</v>
      </c>
      <c r="L22" s="219">
        <v>100000</v>
      </c>
      <c r="M22" s="219">
        <v>3527</v>
      </c>
    </row>
    <row r="23" spans="1:13" x14ac:dyDescent="0.25">
      <c r="A23" s="7">
        <v>636</v>
      </c>
      <c r="B23" s="17" t="s">
        <v>562</v>
      </c>
      <c r="C23" s="130">
        <f>+PRIHODI!E30</f>
        <v>298500</v>
      </c>
      <c r="D23" s="130">
        <f>+PRIHODI!F30</f>
        <v>90631</v>
      </c>
      <c r="E23" s="130">
        <f t="shared" si="0"/>
        <v>30.362144053601341</v>
      </c>
      <c r="J23" s="218">
        <v>642</v>
      </c>
      <c r="L23" s="219">
        <v>1400000</v>
      </c>
      <c r="M23" s="219">
        <v>231369</v>
      </c>
    </row>
    <row r="24" spans="1:13" x14ac:dyDescent="0.25">
      <c r="A24" s="7">
        <v>638</v>
      </c>
      <c r="B24" s="17" t="s">
        <v>563</v>
      </c>
      <c r="C24" s="130">
        <f>+PRIHODI!E33</f>
        <v>25000000</v>
      </c>
      <c r="D24" s="130">
        <f>+PRIHODI!F33</f>
        <v>2602092</v>
      </c>
      <c r="E24" s="130">
        <f t="shared" si="0"/>
        <v>10.408367999999999</v>
      </c>
      <c r="J24" s="218">
        <v>651</v>
      </c>
      <c r="L24" s="219">
        <v>150000</v>
      </c>
      <c r="M24" s="219">
        <v>36266</v>
      </c>
    </row>
    <row r="25" spans="1:13" x14ac:dyDescent="0.25">
      <c r="A25" s="7">
        <v>641</v>
      </c>
      <c r="B25" s="17" t="s">
        <v>20</v>
      </c>
      <c r="C25" s="130">
        <f>+PRIHODI!E39</f>
        <v>100000</v>
      </c>
      <c r="D25" s="130">
        <f>+PRIHODI!F39</f>
        <v>3527</v>
      </c>
      <c r="E25" s="130">
        <f t="shared" si="0"/>
        <v>3.5270000000000001</v>
      </c>
      <c r="J25" s="218">
        <v>652</v>
      </c>
      <c r="L25" s="219">
        <v>3000000</v>
      </c>
      <c r="M25" s="219">
        <v>1696732</v>
      </c>
    </row>
    <row r="26" spans="1:13" x14ac:dyDescent="0.25">
      <c r="A26" s="7">
        <v>642</v>
      </c>
      <c r="B26" s="17" t="s">
        <v>21</v>
      </c>
      <c r="C26" s="130">
        <f>+PRIHODI!E44</f>
        <v>1400000</v>
      </c>
      <c r="D26" s="130">
        <f>+PRIHODI!F44</f>
        <v>231369</v>
      </c>
      <c r="E26" s="130">
        <f t="shared" si="0"/>
        <v>16.526357142857144</v>
      </c>
      <c r="J26" s="218">
        <v>653</v>
      </c>
      <c r="L26" s="219">
        <v>4100000</v>
      </c>
      <c r="M26" s="219">
        <v>1072532</v>
      </c>
    </row>
    <row r="27" spans="1:13" x14ac:dyDescent="0.25">
      <c r="A27" s="7">
        <v>651</v>
      </c>
      <c r="B27" s="17" t="s">
        <v>23</v>
      </c>
      <c r="C27" s="130">
        <f>+PRIHODI!E48</f>
        <v>150000</v>
      </c>
      <c r="D27" s="130">
        <f>+PRIHODI!F48</f>
        <v>36266</v>
      </c>
      <c r="E27" s="130">
        <f t="shared" si="0"/>
        <v>24.177333333333333</v>
      </c>
      <c r="J27" s="218">
        <v>661</v>
      </c>
      <c r="L27" s="219">
        <v>315000</v>
      </c>
      <c r="M27" s="219">
        <v>138069</v>
      </c>
    </row>
    <row r="28" spans="1:13" x14ac:dyDescent="0.25">
      <c r="A28" s="7">
        <v>652</v>
      </c>
      <c r="B28" s="17" t="s">
        <v>24</v>
      </c>
      <c r="C28" s="130">
        <f>+PRIHODI!E52</f>
        <v>3000000</v>
      </c>
      <c r="D28" s="130">
        <f>+PRIHODI!F52</f>
        <v>1696732</v>
      </c>
      <c r="E28" s="130">
        <f t="shared" si="0"/>
        <v>56.557733333333339</v>
      </c>
      <c r="J28" s="218">
        <v>663</v>
      </c>
      <c r="L28" s="219">
        <v>350000</v>
      </c>
      <c r="M28" s="219">
        <v>30976</v>
      </c>
    </row>
    <row r="29" spans="1:13" x14ac:dyDescent="0.25">
      <c r="A29" s="7">
        <v>653</v>
      </c>
      <c r="B29" s="17" t="s">
        <v>25</v>
      </c>
      <c r="C29" s="130">
        <f>+PRIHODI!E55</f>
        <v>4100000</v>
      </c>
      <c r="D29" s="130">
        <f>+PRIHODI!F55</f>
        <v>1072532</v>
      </c>
      <c r="E29" s="130">
        <f t="shared" si="0"/>
        <v>26.15931707317073</v>
      </c>
      <c r="J29" s="218">
        <v>681</v>
      </c>
      <c r="L29" s="219">
        <v>10000</v>
      </c>
      <c r="M29" s="219">
        <v>0</v>
      </c>
    </row>
    <row r="30" spans="1:13" x14ac:dyDescent="0.25">
      <c r="A30" s="7">
        <v>661</v>
      </c>
      <c r="B30" s="17" t="s">
        <v>27</v>
      </c>
      <c r="C30" s="130">
        <f>+PRIHODI!E58</f>
        <v>315000</v>
      </c>
      <c r="D30" s="130">
        <f>+PRIHODI!F58</f>
        <v>138069</v>
      </c>
      <c r="E30" s="130">
        <f t="shared" si="0"/>
        <v>43.831428571428575</v>
      </c>
      <c r="J30" s="218">
        <v>683</v>
      </c>
      <c r="L30" s="219">
        <v>200000</v>
      </c>
      <c r="M30" s="219">
        <v>0</v>
      </c>
    </row>
    <row r="31" spans="1:13" x14ac:dyDescent="0.25">
      <c r="A31" s="7">
        <v>663</v>
      </c>
      <c r="B31" s="17" t="s">
        <v>28</v>
      </c>
      <c r="C31" s="130">
        <f>+PRIHODI!E61</f>
        <v>350000</v>
      </c>
      <c r="D31" s="130">
        <f>+PRIHODI!F61</f>
        <v>30976</v>
      </c>
      <c r="E31" s="130">
        <f t="shared" si="0"/>
        <v>8.8502857142857145</v>
      </c>
      <c r="J31" s="218">
        <v>711</v>
      </c>
      <c r="L31" s="219">
        <v>500000</v>
      </c>
      <c r="M31" s="219">
        <v>715</v>
      </c>
    </row>
    <row r="32" spans="1:13" x14ac:dyDescent="0.25">
      <c r="A32" s="7">
        <v>681</v>
      </c>
      <c r="B32" s="17" t="s">
        <v>30</v>
      </c>
      <c r="C32" s="130">
        <f>+PRIHODI!E63</f>
        <v>10000</v>
      </c>
      <c r="D32" s="130">
        <f>+PRIHODI!F63</f>
        <v>0</v>
      </c>
      <c r="E32" s="130">
        <f t="shared" si="0"/>
        <v>0</v>
      </c>
      <c r="J32" s="218">
        <v>721</v>
      </c>
      <c r="L32" s="219">
        <v>400000</v>
      </c>
      <c r="M32" s="219">
        <v>97042</v>
      </c>
    </row>
    <row r="33" spans="1:13" x14ac:dyDescent="0.25">
      <c r="A33" s="7">
        <v>683</v>
      </c>
      <c r="B33" s="17" t="s">
        <v>31</v>
      </c>
      <c r="C33" s="130">
        <f>+PRIHODI!E64</f>
        <v>200000</v>
      </c>
      <c r="D33" s="130">
        <f>+PRIHODI!F64</f>
        <v>0</v>
      </c>
      <c r="E33" s="130">
        <f t="shared" si="0"/>
        <v>0</v>
      </c>
      <c r="J33" s="218">
        <v>724</v>
      </c>
      <c r="L33" s="219">
        <v>100</v>
      </c>
      <c r="M33" s="219">
        <v>0</v>
      </c>
    </row>
    <row r="34" spans="1:13" x14ac:dyDescent="0.25">
      <c r="A34" s="7">
        <v>711</v>
      </c>
      <c r="B34" s="17" t="s">
        <v>34</v>
      </c>
      <c r="C34" s="130">
        <f>+PRIHODI!E70</f>
        <v>500000</v>
      </c>
      <c r="D34" s="130">
        <f>+PRIHODI!F70</f>
        <v>715</v>
      </c>
      <c r="E34" s="130">
        <f t="shared" si="0"/>
        <v>0.14300000000000002</v>
      </c>
      <c r="J34" s="218">
        <v>816</v>
      </c>
      <c r="L34" s="219">
        <v>50000</v>
      </c>
      <c r="M34" s="219">
        <v>0</v>
      </c>
    </row>
    <row r="35" spans="1:13" x14ac:dyDescent="0.25">
      <c r="A35" s="7">
        <v>721</v>
      </c>
      <c r="B35" s="17" t="s">
        <v>36</v>
      </c>
      <c r="C35" s="130">
        <f>+PRIHODI!E73</f>
        <v>400000</v>
      </c>
      <c r="D35" s="130">
        <f>+PRIHODI!F73</f>
        <v>97042</v>
      </c>
      <c r="E35" s="130">
        <f t="shared" si="0"/>
        <v>24.2605</v>
      </c>
      <c r="J35" s="218">
        <v>842</v>
      </c>
      <c r="L35" s="219">
        <v>4198000</v>
      </c>
      <c r="M35" s="219">
        <v>0</v>
      </c>
    </row>
    <row r="36" spans="1:13" x14ac:dyDescent="0.25">
      <c r="A36" s="7">
        <v>724</v>
      </c>
      <c r="B36" s="17" t="s">
        <v>537</v>
      </c>
      <c r="C36" s="130">
        <f>+PRIHODI!E75</f>
        <v>100</v>
      </c>
      <c r="D36" s="130">
        <f>+PRIHODI!F75</f>
        <v>0</v>
      </c>
      <c r="E36" s="130">
        <f>D36/C36*100</f>
        <v>0</v>
      </c>
    </row>
    <row r="37" spans="1:13" x14ac:dyDescent="0.25">
      <c r="A37" s="7">
        <v>816</v>
      </c>
      <c r="B37" s="17" t="s">
        <v>38</v>
      </c>
      <c r="C37" s="130">
        <f>+PRIHODI!E79</f>
        <v>50000</v>
      </c>
      <c r="D37" s="130">
        <f>+PRIHODI!F79</f>
        <v>0</v>
      </c>
      <c r="E37" s="130">
        <f>D37/C37*100</f>
        <v>0</v>
      </c>
    </row>
    <row r="38" spans="1:13" x14ac:dyDescent="0.25">
      <c r="A38" s="7">
        <v>842</v>
      </c>
      <c r="B38" s="17" t="s">
        <v>799</v>
      </c>
      <c r="C38" s="130">
        <f>+PRIHODI!E82</f>
        <v>4198000</v>
      </c>
      <c r="D38" s="130">
        <f>+PRIHODI!F82</f>
        <v>0</v>
      </c>
      <c r="E38" s="130">
        <f>D38/C38*100</f>
        <v>0</v>
      </c>
    </row>
    <row r="39" spans="1:13" x14ac:dyDescent="0.25">
      <c r="A39" s="104"/>
      <c r="B39" s="201" t="s">
        <v>896</v>
      </c>
      <c r="C39" s="31">
        <f>SUM(C16:C38)</f>
        <v>76944253</v>
      </c>
      <c r="D39" s="31">
        <f>SUM(D16:D38)</f>
        <v>17410133</v>
      </c>
      <c r="E39" s="31">
        <f>D39/C39*100</f>
        <v>22.626943951226611</v>
      </c>
    </row>
    <row r="51" spans="1:5" x14ac:dyDescent="0.25">
      <c r="A51" s="2"/>
      <c r="B51" s="2" t="s">
        <v>897</v>
      </c>
      <c r="C51" s="2"/>
      <c r="D51" s="2"/>
      <c r="E51" s="2"/>
    </row>
    <row r="53" spans="1:5" x14ac:dyDescent="0.25">
      <c r="A53" s="5" t="s">
        <v>9</v>
      </c>
      <c r="B53" s="5" t="s">
        <v>43</v>
      </c>
      <c r="C53" s="5" t="s">
        <v>849</v>
      </c>
      <c r="D53" s="5" t="s">
        <v>887</v>
      </c>
      <c r="E53" s="5" t="s">
        <v>898</v>
      </c>
    </row>
    <row r="54" spans="1:5" x14ac:dyDescent="0.25">
      <c r="A54" s="7">
        <v>6</v>
      </c>
      <c r="B54" s="7" t="s">
        <v>899</v>
      </c>
      <c r="C54" s="118">
        <f>+PRIHODI!E66</f>
        <v>71796153</v>
      </c>
      <c r="D54" s="118">
        <f>+PRIHODI!F66</f>
        <v>17312376</v>
      </c>
      <c r="E54" s="202">
        <f>D54/C54*100</f>
        <v>24.113236262115603</v>
      </c>
    </row>
    <row r="55" spans="1:5" x14ac:dyDescent="0.25">
      <c r="A55" s="7">
        <v>7</v>
      </c>
      <c r="B55" s="7" t="s">
        <v>900</v>
      </c>
      <c r="C55" s="118">
        <f>+PRIHODI!E77</f>
        <v>900100</v>
      </c>
      <c r="D55" s="118">
        <f>+PRIHODI!F77</f>
        <v>97757</v>
      </c>
      <c r="E55" s="202">
        <f t="shared" ref="E55:E57" si="1">D55/C55*100</f>
        <v>10.860682146428175</v>
      </c>
    </row>
    <row r="56" spans="1:5" x14ac:dyDescent="0.25">
      <c r="A56" s="7">
        <v>8</v>
      </c>
      <c r="B56" s="7" t="s">
        <v>901</v>
      </c>
      <c r="C56" s="118">
        <f>+PRIHODI!E83</f>
        <v>4248000</v>
      </c>
      <c r="D56" s="118">
        <f>+PRIHODI!F83</f>
        <v>0</v>
      </c>
      <c r="E56" s="202">
        <f t="shared" si="1"/>
        <v>0</v>
      </c>
    </row>
    <row r="57" spans="1:5" x14ac:dyDescent="0.25">
      <c r="A57" s="104"/>
      <c r="B57" s="104" t="s">
        <v>896</v>
      </c>
      <c r="C57" s="126">
        <f>+C54+C55+C56</f>
        <v>76944253</v>
      </c>
      <c r="D57" s="126">
        <f>+D54+D55+D56</f>
        <v>17410133</v>
      </c>
      <c r="E57" s="203">
        <f t="shared" si="1"/>
        <v>22.626943951226611</v>
      </c>
    </row>
    <row r="85" spans="2:8" x14ac:dyDescent="0.25">
      <c r="E85" s="204" t="s">
        <v>786</v>
      </c>
    </row>
    <row r="86" spans="2:8" x14ac:dyDescent="0.25">
      <c r="E86" s="204"/>
      <c r="H86" s="205"/>
    </row>
    <row r="87" spans="2:8" x14ac:dyDescent="0.25">
      <c r="E87" s="204" t="s">
        <v>10</v>
      </c>
      <c r="H87" s="205"/>
    </row>
    <row r="90" spans="2:8" x14ac:dyDescent="0.25">
      <c r="B90" t="s">
        <v>902</v>
      </c>
      <c r="D90" s="4">
        <v>8</v>
      </c>
    </row>
    <row r="91" spans="2:8" x14ac:dyDescent="0.25">
      <c r="B91" s="206" t="s">
        <v>903</v>
      </c>
      <c r="C91" s="206"/>
      <c r="D91" s="207" t="s">
        <v>904</v>
      </c>
      <c r="E91" s="207"/>
    </row>
    <row r="92" spans="2:8" x14ac:dyDescent="0.25">
      <c r="B92" s="206" t="s">
        <v>905</v>
      </c>
      <c r="D92" s="207" t="s">
        <v>906</v>
      </c>
      <c r="E92" s="207"/>
    </row>
    <row r="98" spans="1:5" x14ac:dyDescent="0.25">
      <c r="A98" s="2"/>
      <c r="B98" s="2" t="s">
        <v>979</v>
      </c>
      <c r="C98" s="2"/>
      <c r="D98" s="2"/>
      <c r="E98" s="2"/>
    </row>
    <row r="99" spans="1:5" x14ac:dyDescent="0.25">
      <c r="A99" s="2"/>
      <c r="B99" s="2" t="s">
        <v>980</v>
      </c>
      <c r="C99" s="2"/>
      <c r="D99" s="2"/>
      <c r="E99" s="2"/>
    </row>
    <row r="100" spans="1:5" x14ac:dyDescent="0.25">
      <c r="A100" s="2"/>
      <c r="B100" s="2"/>
      <c r="C100" s="2"/>
      <c r="D100" s="2"/>
      <c r="E100" s="2"/>
    </row>
    <row r="101" spans="1:5" x14ac:dyDescent="0.25">
      <c r="A101" s="2"/>
      <c r="B101" s="2"/>
      <c r="C101" s="2"/>
      <c r="D101" s="2"/>
      <c r="E101" s="2"/>
    </row>
    <row r="102" spans="1:5" x14ac:dyDescent="0.25">
      <c r="A102" s="2"/>
      <c r="B102" s="2"/>
      <c r="C102" s="2"/>
      <c r="D102" s="2"/>
      <c r="E102" s="2"/>
    </row>
    <row r="103" spans="1:5" x14ac:dyDescent="0.25">
      <c r="A103" s="5" t="s">
        <v>9</v>
      </c>
      <c r="B103" s="5" t="s">
        <v>43</v>
      </c>
      <c r="C103" s="5" t="s">
        <v>798</v>
      </c>
      <c r="D103" s="5" t="s">
        <v>887</v>
      </c>
      <c r="E103" s="5" t="s">
        <v>898</v>
      </c>
    </row>
    <row r="104" spans="1:5" x14ac:dyDescent="0.25">
      <c r="A104" s="7">
        <v>6</v>
      </c>
      <c r="B104" s="7" t="s">
        <v>899</v>
      </c>
      <c r="C104" s="118">
        <f>+PRIHODI!D66</f>
        <v>18865117</v>
      </c>
      <c r="D104" s="118">
        <f>+D54</f>
        <v>17312376</v>
      </c>
      <c r="E104" s="202">
        <f>D104/C104*100</f>
        <v>91.76924797232904</v>
      </c>
    </row>
    <row r="105" spans="1:5" x14ac:dyDescent="0.25">
      <c r="A105" s="7">
        <v>7</v>
      </c>
      <c r="B105" s="7" t="s">
        <v>900</v>
      </c>
      <c r="C105" s="118">
        <f>+PRIHODI!D77</f>
        <v>176890</v>
      </c>
      <c r="D105" s="118">
        <f>+D55</f>
        <v>97757</v>
      </c>
      <c r="E105" s="202">
        <f t="shared" ref="E105:E107" si="2">D105/C105*100</f>
        <v>55.264288540901127</v>
      </c>
    </row>
    <row r="106" spans="1:5" x14ac:dyDescent="0.25">
      <c r="A106" s="7">
        <v>8</v>
      </c>
      <c r="B106" s="7" t="s">
        <v>901</v>
      </c>
      <c r="C106" s="118">
        <v>0</v>
      </c>
      <c r="D106" s="118">
        <f>+D56</f>
        <v>0</v>
      </c>
      <c r="E106" s="202">
        <v>0</v>
      </c>
    </row>
    <row r="107" spans="1:5" x14ac:dyDescent="0.25">
      <c r="A107" s="104"/>
      <c r="B107" s="104" t="s">
        <v>896</v>
      </c>
      <c r="C107" s="126">
        <f>+C104+C105+C106</f>
        <v>19042007</v>
      </c>
      <c r="D107" s="126">
        <f>+D104+D105+D106</f>
        <v>17410133</v>
      </c>
      <c r="E107" s="203">
        <f t="shared" si="2"/>
        <v>91.430136539704037</v>
      </c>
    </row>
    <row r="119" spans="2:5" x14ac:dyDescent="0.25">
      <c r="E119" s="204"/>
    </row>
    <row r="120" spans="2:5" x14ac:dyDescent="0.25">
      <c r="E120" s="204"/>
    </row>
    <row r="123" spans="2:5" x14ac:dyDescent="0.25">
      <c r="B123" s="4">
        <v>6</v>
      </c>
      <c r="C123" s="4">
        <v>7</v>
      </c>
      <c r="D123" s="170"/>
    </row>
    <row r="124" spans="2:5" x14ac:dyDescent="0.25">
      <c r="B124" s="208" t="s">
        <v>981</v>
      </c>
      <c r="C124" s="206" t="s">
        <v>907</v>
      </c>
      <c r="D124" s="206"/>
    </row>
    <row r="125" spans="2:5" x14ac:dyDescent="0.25">
      <c r="B125" s="207" t="s">
        <v>908</v>
      </c>
      <c r="C125" s="206" t="s">
        <v>909</v>
      </c>
      <c r="D125" s="206"/>
    </row>
    <row r="129" spans="1:3" x14ac:dyDescent="0.25">
      <c r="B129" t="s">
        <v>982</v>
      </c>
    </row>
    <row r="130" spans="1:3" x14ac:dyDescent="0.25">
      <c r="A130" t="s">
        <v>983</v>
      </c>
    </row>
    <row r="131" spans="1:3" x14ac:dyDescent="0.25">
      <c r="A131" t="s">
        <v>984</v>
      </c>
    </row>
    <row r="132" spans="1:3" x14ac:dyDescent="0.25">
      <c r="A132">
        <v>-611</v>
      </c>
      <c r="B132" t="s">
        <v>910</v>
      </c>
      <c r="C132" t="s">
        <v>985</v>
      </c>
    </row>
    <row r="133" spans="1:3" x14ac:dyDescent="0.25">
      <c r="B133" t="s">
        <v>986</v>
      </c>
    </row>
    <row r="134" spans="1:3" x14ac:dyDescent="0.25">
      <c r="A134">
        <v>-613</v>
      </c>
      <c r="B134" t="s">
        <v>987</v>
      </c>
    </row>
    <row r="135" spans="1:3" x14ac:dyDescent="0.25">
      <c r="B135" t="s">
        <v>988</v>
      </c>
    </row>
    <row r="136" spans="1:3" x14ac:dyDescent="0.25">
      <c r="A136">
        <v>-614</v>
      </c>
      <c r="B136" t="s">
        <v>989</v>
      </c>
    </row>
    <row r="137" spans="1:3" x14ac:dyDescent="0.25">
      <c r="B137" t="s">
        <v>990</v>
      </c>
    </row>
    <row r="138" spans="1:3" x14ac:dyDescent="0.25">
      <c r="B138" t="s">
        <v>911</v>
      </c>
    </row>
    <row r="140" spans="1:3" x14ac:dyDescent="0.25">
      <c r="B140" t="s">
        <v>991</v>
      </c>
    </row>
    <row r="141" spans="1:3" x14ac:dyDescent="0.25">
      <c r="A141" t="s">
        <v>992</v>
      </c>
    </row>
    <row r="142" spans="1:3" x14ac:dyDescent="0.25">
      <c r="A142" t="s">
        <v>993</v>
      </c>
    </row>
    <row r="145" spans="1:5" x14ac:dyDescent="0.25">
      <c r="B145" t="s">
        <v>912</v>
      </c>
    </row>
    <row r="146" spans="1:5" x14ac:dyDescent="0.25">
      <c r="A146" t="s">
        <v>996</v>
      </c>
    </row>
    <row r="147" spans="1:5" x14ac:dyDescent="0.25">
      <c r="A147" t="s">
        <v>994</v>
      </c>
    </row>
    <row r="148" spans="1:5" x14ac:dyDescent="0.25">
      <c r="A148" t="s">
        <v>913</v>
      </c>
    </row>
    <row r="150" spans="1:5" x14ac:dyDescent="0.25">
      <c r="A150">
        <v>633</v>
      </c>
      <c r="B150" t="s">
        <v>914</v>
      </c>
    </row>
    <row r="151" spans="1:5" x14ac:dyDescent="0.25">
      <c r="A151" s="209" t="s">
        <v>915</v>
      </c>
      <c r="B151" t="s">
        <v>916</v>
      </c>
    </row>
    <row r="152" spans="1:5" x14ac:dyDescent="0.25">
      <c r="A152" s="90"/>
      <c r="B152" t="s">
        <v>917</v>
      </c>
      <c r="D152" s="3"/>
      <c r="E152" s="3">
        <v>72661.649999999994</v>
      </c>
    </row>
    <row r="153" spans="1:5" x14ac:dyDescent="0.25">
      <c r="A153" s="90"/>
      <c r="B153" t="s">
        <v>768</v>
      </c>
      <c r="D153" s="3"/>
      <c r="E153" s="3">
        <v>196727.56</v>
      </c>
    </row>
    <row r="154" spans="1:5" x14ac:dyDescent="0.25">
      <c r="A154" s="90"/>
      <c r="B154" t="s">
        <v>778</v>
      </c>
      <c r="D154" s="3"/>
      <c r="E154" s="3">
        <v>67362.490000000005</v>
      </c>
    </row>
    <row r="155" spans="1:5" x14ac:dyDescent="0.25">
      <c r="A155" s="90"/>
      <c r="B155" t="s">
        <v>995</v>
      </c>
      <c r="D155" s="3"/>
      <c r="E155" s="3">
        <v>408963.02</v>
      </c>
    </row>
    <row r="156" spans="1:5" x14ac:dyDescent="0.25">
      <c r="A156" s="209" t="s">
        <v>915</v>
      </c>
      <c r="B156" t="s">
        <v>918</v>
      </c>
      <c r="D156" s="3"/>
      <c r="E156" s="3">
        <v>348354.56</v>
      </c>
    </row>
    <row r="157" spans="1:5" x14ac:dyDescent="0.25">
      <c r="A157" s="209" t="s">
        <v>919</v>
      </c>
      <c r="B157" t="s">
        <v>920</v>
      </c>
      <c r="D157" s="3"/>
      <c r="E157" s="3">
        <v>1073728.74</v>
      </c>
    </row>
    <row r="158" spans="1:5" x14ac:dyDescent="0.25">
      <c r="A158">
        <v>638</v>
      </c>
      <c r="B158" t="s">
        <v>921</v>
      </c>
      <c r="D158" s="3"/>
      <c r="E158" s="3"/>
    </row>
    <row r="159" spans="1:5" x14ac:dyDescent="0.25">
      <c r="B159" t="s">
        <v>917</v>
      </c>
      <c r="D159" s="3"/>
      <c r="E159" s="3">
        <v>411749.36</v>
      </c>
    </row>
    <row r="160" spans="1:5" x14ac:dyDescent="0.25">
      <c r="B160" t="s">
        <v>922</v>
      </c>
      <c r="D160" s="3"/>
      <c r="E160" s="3">
        <v>1282281.45</v>
      </c>
    </row>
    <row r="161" spans="1:5" x14ac:dyDescent="0.25">
      <c r="A161" s="2"/>
      <c r="B161" s="2" t="s">
        <v>923</v>
      </c>
      <c r="C161" s="2"/>
      <c r="D161" s="36"/>
      <c r="E161" s="36">
        <f>SUM(E152:E160)</f>
        <v>3861828.83</v>
      </c>
    </row>
    <row r="162" spans="1:5" x14ac:dyDescent="0.25">
      <c r="D162" s="3"/>
      <c r="E162" s="3"/>
    </row>
    <row r="163" spans="1:5" x14ac:dyDescent="0.25">
      <c r="B163" t="s">
        <v>924</v>
      </c>
      <c r="D163" s="3"/>
      <c r="E163" s="3">
        <v>908061</v>
      </c>
    </row>
    <row r="164" spans="1:5" x14ac:dyDescent="0.25">
      <c r="B164" t="s">
        <v>925</v>
      </c>
      <c r="D164" s="3"/>
      <c r="E164" s="3">
        <v>78631</v>
      </c>
    </row>
    <row r="165" spans="1:5" x14ac:dyDescent="0.25">
      <c r="B165" t="s">
        <v>946</v>
      </c>
      <c r="D165" s="3"/>
      <c r="E165" s="3">
        <v>12000</v>
      </c>
    </row>
    <row r="166" spans="1:5" x14ac:dyDescent="0.25">
      <c r="B166" t="s">
        <v>926</v>
      </c>
      <c r="D166" s="3"/>
      <c r="E166" s="3">
        <v>0</v>
      </c>
    </row>
    <row r="167" spans="1:5" x14ac:dyDescent="0.25">
      <c r="A167" s="2"/>
      <c r="B167" s="2" t="s">
        <v>927</v>
      </c>
      <c r="C167" s="2"/>
      <c r="D167" s="36"/>
      <c r="E167" s="36">
        <f>+E163+E164+E165+E166</f>
        <v>998692</v>
      </c>
    </row>
    <row r="168" spans="1:5" x14ac:dyDescent="0.25">
      <c r="D168" s="3"/>
      <c r="E168" s="3"/>
    </row>
    <row r="169" spans="1:5" x14ac:dyDescent="0.25">
      <c r="D169" s="3"/>
      <c r="E169" s="3"/>
    </row>
    <row r="170" spans="1:5" x14ac:dyDescent="0.25">
      <c r="D170" s="3"/>
      <c r="E170" s="3"/>
    </row>
    <row r="171" spans="1:5" x14ac:dyDescent="0.25">
      <c r="D171" s="3"/>
      <c r="E171" s="3"/>
    </row>
    <row r="172" spans="1:5" x14ac:dyDescent="0.25">
      <c r="A172" s="2"/>
      <c r="B172" s="2" t="s">
        <v>557</v>
      </c>
      <c r="C172" s="2"/>
      <c r="D172" s="36"/>
      <c r="E172" s="36"/>
    </row>
    <row r="173" spans="1:5" x14ac:dyDescent="0.25">
      <c r="D173" s="3"/>
      <c r="E173" s="3"/>
    </row>
    <row r="174" spans="1:5" x14ac:dyDescent="0.25">
      <c r="B174" t="s">
        <v>997</v>
      </c>
      <c r="D174" s="3"/>
      <c r="E174" s="3"/>
    </row>
    <row r="175" spans="1:5" x14ac:dyDescent="0.25">
      <c r="A175" t="s">
        <v>998</v>
      </c>
      <c r="E175" s="3"/>
    </row>
    <row r="176" spans="1:5" x14ac:dyDescent="0.25">
      <c r="A176" t="s">
        <v>928</v>
      </c>
      <c r="E176" s="3"/>
    </row>
    <row r="177" spans="1:14" x14ac:dyDescent="0.25">
      <c r="E177" s="3"/>
    </row>
    <row r="178" spans="1:14" x14ac:dyDescent="0.25">
      <c r="A178" t="s">
        <v>929</v>
      </c>
      <c r="C178" s="4" t="s">
        <v>930</v>
      </c>
      <c r="D178" s="3">
        <v>3074852.77</v>
      </c>
      <c r="E178" s="3"/>
    </row>
    <row r="179" spans="1:14" x14ac:dyDescent="0.25">
      <c r="A179" t="s">
        <v>931</v>
      </c>
      <c r="C179" s="4" t="s">
        <v>930</v>
      </c>
      <c r="D179" s="3">
        <v>678750</v>
      </c>
      <c r="E179" s="3"/>
    </row>
    <row r="180" spans="1:14" x14ac:dyDescent="0.25">
      <c r="C180" t="s">
        <v>932</v>
      </c>
      <c r="D180" s="3">
        <f>+D178+D179</f>
        <v>3753602.77</v>
      </c>
      <c r="E180" s="3"/>
    </row>
    <row r="181" spans="1:14" x14ac:dyDescent="0.25">
      <c r="D181" s="3"/>
    </row>
    <row r="182" spans="1:14" x14ac:dyDescent="0.25">
      <c r="D182" s="3"/>
    </row>
    <row r="188" spans="1:14" x14ac:dyDescent="0.25">
      <c r="B188" s="2" t="s">
        <v>933</v>
      </c>
    </row>
    <row r="190" spans="1:14" x14ac:dyDescent="0.25">
      <c r="B190" s="2" t="s">
        <v>934</v>
      </c>
    </row>
    <row r="192" spans="1:14" x14ac:dyDescent="0.25">
      <c r="A192" s="5" t="s">
        <v>9</v>
      </c>
      <c r="B192" s="5" t="s">
        <v>43</v>
      </c>
      <c r="C192" s="5" t="s">
        <v>849</v>
      </c>
      <c r="D192" s="5" t="s">
        <v>887</v>
      </c>
      <c r="E192" s="5" t="s">
        <v>898</v>
      </c>
      <c r="L192" s="219" t="s">
        <v>9</v>
      </c>
      <c r="M192" s="219" t="s">
        <v>43</v>
      </c>
      <c r="N192" s="218" t="s">
        <v>887</v>
      </c>
    </row>
    <row r="193" spans="1:14" x14ac:dyDescent="0.25">
      <c r="A193" s="7">
        <v>3</v>
      </c>
      <c r="B193" s="7" t="s">
        <v>66</v>
      </c>
      <c r="C193" s="118">
        <f>+'RASHODI-OPĆI DIO'!E81</f>
        <v>38003453</v>
      </c>
      <c r="D193" s="118">
        <f>+'RASHODI-OPĆI DIO'!F81</f>
        <v>14289552</v>
      </c>
      <c r="E193" s="202">
        <f>D193/C193*100</f>
        <v>37.600667497240316</v>
      </c>
      <c r="L193" s="220">
        <v>3</v>
      </c>
      <c r="M193" s="219" t="s">
        <v>66</v>
      </c>
      <c r="N193" s="221">
        <v>14289552</v>
      </c>
    </row>
    <row r="194" spans="1:14" x14ac:dyDescent="0.25">
      <c r="A194" s="7">
        <v>4</v>
      </c>
      <c r="B194" s="7" t="s">
        <v>935</v>
      </c>
      <c r="C194" s="118">
        <f>+'RASHODI-OPĆI DIO'!E109</f>
        <v>34742800</v>
      </c>
      <c r="D194" s="118">
        <f>+'RASHODI-OPĆI DIO'!F109</f>
        <v>1947665</v>
      </c>
      <c r="E194" s="202">
        <f t="shared" ref="E194:E196" si="3">D194/C194*100</f>
        <v>5.6059528880804077</v>
      </c>
      <c r="L194" s="220">
        <v>4</v>
      </c>
      <c r="M194" s="219" t="s">
        <v>935</v>
      </c>
      <c r="N194" s="221">
        <v>1947665</v>
      </c>
    </row>
    <row r="195" spans="1:14" x14ac:dyDescent="0.25">
      <c r="A195" s="7">
        <v>5</v>
      </c>
      <c r="B195" s="7" t="s">
        <v>936</v>
      </c>
      <c r="C195" s="118">
        <f>+'RASHODI-OPĆI DIO'!E115</f>
        <v>4198000</v>
      </c>
      <c r="D195" s="118">
        <f>+'[1]RASHODI-OPĆI DIO'!G117</f>
        <v>0</v>
      </c>
      <c r="E195" s="202">
        <f t="shared" si="3"/>
        <v>0</v>
      </c>
      <c r="L195" s="220">
        <v>5</v>
      </c>
      <c r="M195" s="219" t="s">
        <v>936</v>
      </c>
      <c r="N195" s="221">
        <v>0</v>
      </c>
    </row>
    <row r="196" spans="1:14" x14ac:dyDescent="0.25">
      <c r="A196" s="104"/>
      <c r="B196" s="104" t="s">
        <v>896</v>
      </c>
      <c r="C196" s="126">
        <f>+C193+C194+C195</f>
        <v>76944253</v>
      </c>
      <c r="D196" s="126">
        <f>+D193+D194+D195</f>
        <v>16237217</v>
      </c>
      <c r="E196" s="203">
        <f t="shared" si="3"/>
        <v>21.102572793838156</v>
      </c>
    </row>
    <row r="220" spans="5:8" x14ac:dyDescent="0.25">
      <c r="G220" s="169" t="s">
        <v>887</v>
      </c>
      <c r="H220" s="169"/>
    </row>
    <row r="221" spans="5:8" x14ac:dyDescent="0.25">
      <c r="G221" s="169"/>
      <c r="H221" s="169"/>
    </row>
    <row r="222" spans="5:8" x14ac:dyDescent="0.25">
      <c r="G222" s="169" t="s">
        <v>849</v>
      </c>
      <c r="H222" s="169"/>
    </row>
    <row r="224" spans="5:8" x14ac:dyDescent="0.25">
      <c r="E224" s="210" t="s">
        <v>937</v>
      </c>
    </row>
    <row r="225" spans="1:5" x14ac:dyDescent="0.25">
      <c r="E225" s="210" t="s">
        <v>938</v>
      </c>
    </row>
    <row r="232" spans="1:5" x14ac:dyDescent="0.25">
      <c r="A232" s="2"/>
      <c r="B232" s="2" t="s">
        <v>999</v>
      </c>
      <c r="C232" s="2"/>
      <c r="D232" s="2"/>
      <c r="E232" s="2"/>
    </row>
    <row r="233" spans="1:5" x14ac:dyDescent="0.25">
      <c r="A233" s="2"/>
      <c r="B233" s="2" t="s">
        <v>980</v>
      </c>
      <c r="C233" s="2"/>
      <c r="D233" s="2"/>
      <c r="E233" s="2"/>
    </row>
    <row r="234" spans="1:5" x14ac:dyDescent="0.25">
      <c r="A234" s="2"/>
      <c r="B234" s="2"/>
      <c r="C234" s="2"/>
      <c r="D234" s="2"/>
      <c r="E234" s="2"/>
    </row>
    <row r="235" spans="1:5" x14ac:dyDescent="0.25">
      <c r="A235" s="2"/>
      <c r="B235" s="2"/>
      <c r="C235" s="2"/>
      <c r="D235" s="2"/>
      <c r="E235" s="2"/>
    </row>
    <row r="236" spans="1:5" x14ac:dyDescent="0.25">
      <c r="A236" s="2"/>
      <c r="B236" s="2"/>
      <c r="C236" s="2"/>
      <c r="D236" s="2"/>
      <c r="E236" s="2"/>
    </row>
    <row r="237" spans="1:5" x14ac:dyDescent="0.25">
      <c r="A237" s="5" t="s">
        <v>9</v>
      </c>
      <c r="B237" s="5" t="s">
        <v>43</v>
      </c>
      <c r="C237" s="5" t="s">
        <v>798</v>
      </c>
      <c r="D237" s="5" t="s">
        <v>887</v>
      </c>
      <c r="E237" s="5" t="s">
        <v>898</v>
      </c>
    </row>
    <row r="238" spans="1:5" x14ac:dyDescent="0.25">
      <c r="A238" s="7">
        <v>3</v>
      </c>
      <c r="B238" s="7" t="s">
        <v>66</v>
      </c>
      <c r="C238" s="118">
        <f>+'RASHODI-OPĆI DIO'!D81</f>
        <v>12243080</v>
      </c>
      <c r="D238" s="118">
        <f>D193</f>
        <v>14289552</v>
      </c>
      <c r="E238" s="202">
        <f>D238/C238*100</f>
        <v>116.71533633693483</v>
      </c>
    </row>
    <row r="239" spans="1:5" x14ac:dyDescent="0.25">
      <c r="A239" s="7">
        <v>4</v>
      </c>
      <c r="B239" s="7" t="s">
        <v>935</v>
      </c>
      <c r="C239" s="118">
        <f>+'RASHODI-OPĆI DIO'!D109</f>
        <v>2669164</v>
      </c>
      <c r="D239" s="118">
        <f>D194</f>
        <v>1947665</v>
      </c>
      <c r="E239" s="202">
        <f t="shared" ref="E239" si="4">D239/C239*100</f>
        <v>72.969101936036907</v>
      </c>
    </row>
    <row r="240" spans="1:5" x14ac:dyDescent="0.25">
      <c r="A240" s="7">
        <v>5</v>
      </c>
      <c r="B240" s="7" t="s">
        <v>936</v>
      </c>
      <c r="C240" s="118">
        <f>+'RASHODI-OPĆI DIO'!D115</f>
        <v>0</v>
      </c>
      <c r="D240" s="118">
        <f>D195</f>
        <v>0</v>
      </c>
      <c r="E240" s="202">
        <v>0</v>
      </c>
    </row>
    <row r="241" spans="1:5" x14ac:dyDescent="0.25">
      <c r="A241" s="104"/>
      <c r="B241" s="104" t="s">
        <v>896</v>
      </c>
      <c r="C241" s="126">
        <f>+C238+C239+C240</f>
        <v>14912244</v>
      </c>
      <c r="D241" s="126">
        <f>+D238+D239+D240</f>
        <v>16237217</v>
      </c>
      <c r="E241" s="203">
        <f t="shared" ref="E241" si="5">D241/C241*100</f>
        <v>108.88513492670855</v>
      </c>
    </row>
    <row r="253" spans="1:5" x14ac:dyDescent="0.25">
      <c r="E253" s="210"/>
    </row>
    <row r="254" spans="1:5" x14ac:dyDescent="0.25">
      <c r="E254" s="210"/>
    </row>
    <row r="255" spans="1:5" x14ac:dyDescent="0.25">
      <c r="E255" s="210"/>
    </row>
    <row r="264" spans="1:5" x14ac:dyDescent="0.25">
      <c r="B264" t="s">
        <v>1000</v>
      </c>
    </row>
    <row r="265" spans="1:5" x14ac:dyDescent="0.25">
      <c r="A265" s="2"/>
      <c r="B265" s="2" t="s">
        <v>939</v>
      </c>
      <c r="C265" s="2"/>
      <c r="D265" s="2"/>
      <c r="E265" s="2"/>
    </row>
    <row r="267" spans="1:5" x14ac:dyDescent="0.25">
      <c r="B267" t="s">
        <v>940</v>
      </c>
    </row>
    <row r="268" spans="1:5" x14ac:dyDescent="0.25">
      <c r="A268" t="s">
        <v>941</v>
      </c>
    </row>
    <row r="271" spans="1:5" x14ac:dyDescent="0.25">
      <c r="A271" s="2"/>
      <c r="B271" s="2" t="s">
        <v>942</v>
      </c>
      <c r="C271" s="2"/>
      <c r="D271" s="2"/>
      <c r="E271" s="2"/>
    </row>
    <row r="273" spans="1:2" x14ac:dyDescent="0.25">
      <c r="B273" t="s">
        <v>943</v>
      </c>
    </row>
    <row r="274" spans="1:2" x14ac:dyDescent="0.25">
      <c r="A274" t="s">
        <v>944</v>
      </c>
    </row>
    <row r="276" spans="1:2" x14ac:dyDescent="0.25">
      <c r="B276" t="s">
        <v>945</v>
      </c>
    </row>
    <row r="277" spans="1:2" x14ac:dyDescent="0.25">
      <c r="B277" t="s">
        <v>946</v>
      </c>
    </row>
    <row r="278" spans="1:2" x14ac:dyDescent="0.25">
      <c r="B278" t="s">
        <v>947</v>
      </c>
    </row>
    <row r="279" spans="1:2" x14ac:dyDescent="0.25">
      <c r="B279" t="s">
        <v>948</v>
      </c>
    </row>
    <row r="280" spans="1:2" x14ac:dyDescent="0.25">
      <c r="B280" t="s">
        <v>949</v>
      </c>
    </row>
    <row r="281" spans="1:2" x14ac:dyDescent="0.25">
      <c r="A281" t="s">
        <v>1001</v>
      </c>
    </row>
    <row r="311" spans="1:5" x14ac:dyDescent="0.25">
      <c r="A311" s="2"/>
      <c r="B311" s="2" t="s">
        <v>950</v>
      </c>
      <c r="C311" s="2"/>
      <c r="D311" s="2"/>
      <c r="E311" s="2"/>
    </row>
    <row r="312" spans="1:5" ht="15.75" thickBot="1" x14ac:dyDescent="0.3"/>
    <row r="313" spans="1:5" x14ac:dyDescent="0.25">
      <c r="A313" s="211"/>
      <c r="B313" s="211"/>
      <c r="C313" s="211" t="s">
        <v>951</v>
      </c>
      <c r="D313" s="211" t="s">
        <v>952</v>
      </c>
      <c r="E313" s="211"/>
    </row>
    <row r="314" spans="1:5" x14ac:dyDescent="0.25">
      <c r="A314" s="212" t="s">
        <v>953</v>
      </c>
      <c r="B314" s="212" t="s">
        <v>954</v>
      </c>
      <c r="C314" s="212" t="s">
        <v>955</v>
      </c>
      <c r="D314" s="212" t="s">
        <v>956</v>
      </c>
      <c r="E314" s="212" t="s">
        <v>92</v>
      </c>
    </row>
    <row r="315" spans="1:5" x14ac:dyDescent="0.25">
      <c r="A315" s="212"/>
      <c r="B315" s="212"/>
      <c r="C315" s="212" t="s">
        <v>908</v>
      </c>
      <c r="D315" s="212" t="s">
        <v>957</v>
      </c>
      <c r="E315" s="212"/>
    </row>
    <row r="316" spans="1:5" x14ac:dyDescent="0.25">
      <c r="A316" s="212"/>
      <c r="B316" s="212"/>
      <c r="C316" s="212">
        <v>16</v>
      </c>
      <c r="D316" s="212">
        <v>17</v>
      </c>
      <c r="E316" s="212"/>
    </row>
    <row r="317" spans="1:5" x14ac:dyDescent="0.25">
      <c r="A317" s="8" t="s">
        <v>958</v>
      </c>
      <c r="B317" s="7" t="s">
        <v>6</v>
      </c>
      <c r="C317" s="118">
        <v>2625702</v>
      </c>
      <c r="D317" s="118">
        <v>316665</v>
      </c>
      <c r="E317" s="118">
        <f>+C317+D317</f>
        <v>2942367</v>
      </c>
    </row>
    <row r="318" spans="1:5" x14ac:dyDescent="0.25">
      <c r="A318" s="8" t="s">
        <v>959</v>
      </c>
      <c r="B318" s="7" t="s">
        <v>960</v>
      </c>
      <c r="C318" s="118">
        <v>0</v>
      </c>
      <c r="D318" s="118">
        <v>0</v>
      </c>
      <c r="E318" s="118">
        <f t="shared" ref="E318:E321" si="6">+C318+D318</f>
        <v>0</v>
      </c>
    </row>
    <row r="319" spans="1:5" x14ac:dyDescent="0.25">
      <c r="A319" s="8" t="s">
        <v>961</v>
      </c>
      <c r="B319" s="7" t="s">
        <v>946</v>
      </c>
      <c r="C319" s="118">
        <v>0</v>
      </c>
      <c r="D319" s="118">
        <v>0</v>
      </c>
      <c r="E319" s="118">
        <f t="shared" si="6"/>
        <v>0</v>
      </c>
    </row>
    <row r="320" spans="1:5" x14ac:dyDescent="0.25">
      <c r="A320" s="8" t="s">
        <v>962</v>
      </c>
      <c r="B320" s="7" t="s">
        <v>963</v>
      </c>
      <c r="C320" s="118">
        <v>0</v>
      </c>
      <c r="D320" s="118">
        <v>0</v>
      </c>
      <c r="E320" s="118">
        <f t="shared" si="6"/>
        <v>0</v>
      </c>
    </row>
    <row r="321" spans="1:5" x14ac:dyDescent="0.25">
      <c r="A321" s="8" t="s">
        <v>964</v>
      </c>
      <c r="B321" s="7" t="s">
        <v>965</v>
      </c>
      <c r="C321" s="118">
        <v>70942</v>
      </c>
      <c r="D321" s="118">
        <v>0</v>
      </c>
      <c r="E321" s="118">
        <f t="shared" si="6"/>
        <v>70942</v>
      </c>
    </row>
    <row r="322" spans="1:5" ht="15.75" thickBot="1" x14ac:dyDescent="0.3">
      <c r="A322" s="213"/>
      <c r="B322" s="213" t="s">
        <v>966</v>
      </c>
      <c r="C322" s="214">
        <f>+C317+C318+C319+C320+C321</f>
        <v>2696644</v>
      </c>
      <c r="D322" s="214">
        <f t="shared" ref="D322:E322" si="7">+D317+D318+D319+D320+D321</f>
        <v>316665</v>
      </c>
      <c r="E322" s="214">
        <f t="shared" si="7"/>
        <v>3013309</v>
      </c>
    </row>
    <row r="323" spans="1:5" ht="15.75" thickTop="1" x14ac:dyDescent="0.25"/>
    <row r="325" spans="1:5" x14ac:dyDescent="0.25">
      <c r="A325" s="2"/>
      <c r="B325" s="2" t="s">
        <v>967</v>
      </c>
      <c r="C325" s="2"/>
      <c r="D325" s="2"/>
      <c r="E325" s="2"/>
    </row>
    <row r="326" spans="1:5" ht="15.75" thickBot="1" x14ac:dyDescent="0.3"/>
    <row r="327" spans="1:5" x14ac:dyDescent="0.25">
      <c r="A327" s="211"/>
      <c r="B327" s="211"/>
      <c r="C327" s="211" t="s">
        <v>968</v>
      </c>
      <c r="D327" s="211" t="s">
        <v>969</v>
      </c>
      <c r="E327" s="211" t="s">
        <v>970</v>
      </c>
    </row>
    <row r="328" spans="1:5" x14ac:dyDescent="0.25">
      <c r="A328" s="212" t="s">
        <v>953</v>
      </c>
      <c r="B328" s="212" t="s">
        <v>954</v>
      </c>
      <c r="C328" s="212" t="s">
        <v>971</v>
      </c>
      <c r="D328" s="212" t="s">
        <v>971</v>
      </c>
      <c r="E328" s="212" t="s">
        <v>971</v>
      </c>
    </row>
    <row r="329" spans="1:5" x14ac:dyDescent="0.25">
      <c r="A329" s="8" t="s">
        <v>958</v>
      </c>
      <c r="B329" s="7" t="s">
        <v>6</v>
      </c>
      <c r="C329" s="118">
        <v>2318138</v>
      </c>
      <c r="D329" s="118">
        <v>5129512</v>
      </c>
      <c r="E329" s="118">
        <f>+C329+D329</f>
        <v>7447650</v>
      </c>
    </row>
    <row r="330" spans="1:5" x14ac:dyDescent="0.25">
      <c r="A330" s="8" t="s">
        <v>959</v>
      </c>
      <c r="B330" s="7" t="s">
        <v>960</v>
      </c>
      <c r="C330" s="118">
        <v>2738245</v>
      </c>
      <c r="D330" s="118">
        <v>587563</v>
      </c>
      <c r="E330" s="118">
        <f t="shared" ref="E330:E333" si="8">+C330+D330</f>
        <v>3325808</v>
      </c>
    </row>
    <row r="331" spans="1:5" x14ac:dyDescent="0.25">
      <c r="A331" s="8" t="s">
        <v>961</v>
      </c>
      <c r="B331" s="7" t="s">
        <v>946</v>
      </c>
      <c r="C331" s="118">
        <v>14825</v>
      </c>
      <c r="D331" s="118">
        <v>8702</v>
      </c>
      <c r="E331" s="118">
        <f t="shared" si="8"/>
        <v>23527</v>
      </c>
    </row>
    <row r="332" spans="1:5" x14ac:dyDescent="0.25">
      <c r="A332" s="8" t="s">
        <v>962</v>
      </c>
      <c r="B332" s="7" t="s">
        <v>963</v>
      </c>
      <c r="C332" s="118"/>
      <c r="D332" s="118">
        <v>27192</v>
      </c>
      <c r="E332" s="118">
        <f t="shared" si="8"/>
        <v>27192</v>
      </c>
    </row>
    <row r="333" spans="1:5" x14ac:dyDescent="0.25">
      <c r="A333" s="8" t="s">
        <v>964</v>
      </c>
      <c r="B333" s="7" t="s">
        <v>965</v>
      </c>
      <c r="C333" s="118">
        <v>11290</v>
      </c>
      <c r="D333" s="118">
        <v>213449</v>
      </c>
      <c r="E333" s="118">
        <f t="shared" si="8"/>
        <v>224739</v>
      </c>
    </row>
    <row r="334" spans="1:5" ht="15.75" thickBot="1" x14ac:dyDescent="0.3">
      <c r="A334" s="213"/>
      <c r="B334" s="213" t="s">
        <v>972</v>
      </c>
      <c r="C334" s="214">
        <f>+C329+C330+C331+C332+C333</f>
        <v>5082498</v>
      </c>
      <c r="D334" s="214">
        <f t="shared" ref="D334:E334" si="9">+D329+D330+D331+D332+D333</f>
        <v>5966418</v>
      </c>
      <c r="E334" s="214">
        <f t="shared" si="9"/>
        <v>11048916</v>
      </c>
    </row>
    <row r="335" spans="1:5" ht="15.75" thickTop="1" x14ac:dyDescent="0.25"/>
    <row r="336" spans="1:5" x14ac:dyDescent="0.25">
      <c r="B336" t="s">
        <v>973</v>
      </c>
    </row>
    <row r="337" spans="1:5" x14ac:dyDescent="0.25">
      <c r="A337" t="s">
        <v>974</v>
      </c>
    </row>
    <row r="338" spans="1:5" x14ac:dyDescent="0.25">
      <c r="B338" s="90" t="s">
        <v>1020</v>
      </c>
      <c r="E338" s="115">
        <v>1802599</v>
      </c>
    </row>
    <row r="339" spans="1:5" x14ac:dyDescent="0.25">
      <c r="B339" s="90" t="s">
        <v>1021</v>
      </c>
      <c r="E339" s="115">
        <v>98445</v>
      </c>
    </row>
    <row r="340" spans="1:5" x14ac:dyDescent="0.25">
      <c r="B340" s="90" t="s">
        <v>1022</v>
      </c>
      <c r="E340" s="115">
        <v>557858</v>
      </c>
    </row>
    <row r="341" spans="1:5" x14ac:dyDescent="0.25">
      <c r="B341" s="90" t="s">
        <v>1023</v>
      </c>
      <c r="E341" s="115">
        <v>1023727</v>
      </c>
    </row>
    <row r="342" spans="1:5" x14ac:dyDescent="0.25">
      <c r="B342" s="90" t="s">
        <v>1024</v>
      </c>
      <c r="E342" s="115"/>
    </row>
    <row r="345" spans="1:5" x14ac:dyDescent="0.25">
      <c r="A345" s="2"/>
      <c r="B345" s="2" t="s">
        <v>975</v>
      </c>
      <c r="C345" s="2"/>
      <c r="D345" s="2"/>
      <c r="E345" s="2"/>
    </row>
    <row r="347" spans="1:5" x14ac:dyDescent="0.25">
      <c r="B347" t="s">
        <v>976</v>
      </c>
    </row>
    <row r="348" spans="1:5" x14ac:dyDescent="0.25">
      <c r="A348" t="s">
        <v>977</v>
      </c>
    </row>
    <row r="670" spans="1:23" s="2" customFormat="1" x14ac:dyDescent="0.25">
      <c r="A670"/>
      <c r="B670"/>
      <c r="C670"/>
      <c r="D670"/>
      <c r="E670"/>
      <c r="F670"/>
      <c r="G670"/>
      <c r="H670"/>
      <c r="I670"/>
      <c r="J670" s="222"/>
      <c r="K670" s="222"/>
      <c r="L670" s="223"/>
      <c r="M670" s="223"/>
      <c r="N670" s="222"/>
      <c r="O670" s="222"/>
      <c r="P670" s="222"/>
      <c r="Q670" s="222"/>
      <c r="R670" s="222"/>
      <c r="S670" s="222"/>
      <c r="T670" s="222"/>
      <c r="U670" s="222"/>
      <c r="V670" s="222"/>
      <c r="W670" s="222"/>
    </row>
    <row r="671" spans="1:23" s="146" customFormat="1" x14ac:dyDescent="0.25">
      <c r="A671"/>
      <c r="B671"/>
      <c r="C671"/>
      <c r="D671"/>
      <c r="E671"/>
      <c r="F671"/>
      <c r="G671"/>
      <c r="H671"/>
      <c r="I671"/>
      <c r="J671" s="224"/>
      <c r="K671" s="224"/>
      <c r="L671" s="225"/>
      <c r="M671" s="225"/>
      <c r="N671" s="224"/>
      <c r="O671" s="224"/>
      <c r="P671" s="224"/>
      <c r="Q671" s="224"/>
      <c r="R671" s="224"/>
      <c r="S671" s="224"/>
      <c r="T671" s="224"/>
      <c r="U671" s="224"/>
      <c r="V671" s="224"/>
      <c r="W671" s="224"/>
    </row>
  </sheetData>
  <phoneticPr fontId="10" type="noConversion"/>
  <pageMargins left="0.7" right="0.7" top="0.75" bottom="0.75" header="0.3" footer="0.3"/>
  <pageSetup paperSize="9" orientation="landscape" verticalDpi="0" r:id="rId1"/>
  <rowBreaks count="16" manualBreakCount="16">
    <brk id="50" max="16383" man="1"/>
    <brk id="75" max="16383" man="1"/>
    <brk id="95" max="16383" man="1"/>
    <brk id="187" max="16383" man="1"/>
    <brk id="211" max="16383" man="1"/>
    <brk id="231" max="16383" man="1"/>
    <brk id="290" max="16383" man="1"/>
    <brk id="310" max="16383" man="1"/>
    <brk id="359" max="16383" man="1"/>
    <brk id="384" max="16383" man="1"/>
    <brk id="404" max="16383" man="1"/>
    <brk id="433" max="16383" man="1"/>
    <brk id="493" max="16383" man="1"/>
    <brk id="514" max="16383" man="1"/>
    <brk id="610" max="16383" man="1"/>
    <brk id="635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AB334-C2D3-4104-8A4A-BE6ECA28E13B}">
  <dimension ref="A2:H16"/>
  <sheetViews>
    <sheetView workbookViewId="0">
      <selection activeCell="A2" sqref="A2:H16"/>
    </sheetView>
  </sheetViews>
  <sheetFormatPr defaultRowHeight="15" x14ac:dyDescent="0.25"/>
  <cols>
    <col min="1" max="1" width="26" customWidth="1"/>
    <col min="2" max="2" width="13.5703125" customWidth="1"/>
    <col min="7" max="7" width="10.140625" bestFit="1" customWidth="1"/>
    <col min="8" max="8" width="17.140625" customWidth="1"/>
  </cols>
  <sheetData>
    <row r="2" spans="1:8" x14ac:dyDescent="0.25">
      <c r="C2" s="2" t="s">
        <v>1002</v>
      </c>
    </row>
    <row r="3" spans="1:8" x14ac:dyDescent="0.25">
      <c r="C3" s="2"/>
    </row>
    <row r="4" spans="1:8" s="1" customFormat="1" x14ac:dyDescent="0.25">
      <c r="A4" s="5"/>
      <c r="B4" s="5" t="s">
        <v>1011</v>
      </c>
      <c r="C4" s="5" t="s">
        <v>1012</v>
      </c>
      <c r="D4" s="5" t="s">
        <v>1013</v>
      </c>
      <c r="E4" s="5" t="s">
        <v>1014</v>
      </c>
      <c r="F4" s="5" t="s">
        <v>1015</v>
      </c>
      <c r="G4" s="5" t="s">
        <v>92</v>
      </c>
      <c r="H4" s="5" t="s">
        <v>1016</v>
      </c>
    </row>
    <row r="5" spans="1:8" x14ac:dyDescent="0.25">
      <c r="A5" s="7" t="s">
        <v>1003</v>
      </c>
      <c r="B5" s="118">
        <v>15972453</v>
      </c>
      <c r="C5" s="118">
        <v>2226491</v>
      </c>
      <c r="D5" s="118">
        <v>342313</v>
      </c>
      <c r="E5" s="118">
        <v>1780554</v>
      </c>
      <c r="F5" s="118">
        <v>281532</v>
      </c>
      <c r="G5" s="118">
        <f>SUM(B5:F5)</f>
        <v>20603343</v>
      </c>
      <c r="H5" s="118"/>
    </row>
    <row r="6" spans="1:8" x14ac:dyDescent="0.25">
      <c r="A6" s="7" t="s">
        <v>1004</v>
      </c>
      <c r="B6" s="118">
        <v>14800590</v>
      </c>
      <c r="C6" s="118">
        <v>2276072</v>
      </c>
      <c r="D6" s="118">
        <v>338117</v>
      </c>
      <c r="E6" s="118">
        <v>1769717</v>
      </c>
      <c r="F6" s="118">
        <v>245931</v>
      </c>
      <c r="G6" s="118">
        <f t="shared" ref="G6:G14" si="0">SUM(B6:F6)</f>
        <v>19430427</v>
      </c>
      <c r="H6" s="118"/>
    </row>
    <row r="7" spans="1:8" x14ac:dyDescent="0.25">
      <c r="A7" s="7" t="s">
        <v>1005</v>
      </c>
      <c r="B7" s="118">
        <f>+B5-B6</f>
        <v>1171863</v>
      </c>
      <c r="C7" s="118">
        <v>0</v>
      </c>
      <c r="D7" s="118">
        <f t="shared" ref="D7:F7" si="1">+D5-D6</f>
        <v>4196</v>
      </c>
      <c r="E7" s="118">
        <f t="shared" si="1"/>
        <v>10837</v>
      </c>
      <c r="F7" s="118">
        <f t="shared" si="1"/>
        <v>35601</v>
      </c>
      <c r="G7" s="118">
        <f t="shared" si="0"/>
        <v>1222497</v>
      </c>
      <c r="H7" s="118"/>
    </row>
    <row r="8" spans="1:8" x14ac:dyDescent="0.25">
      <c r="A8" s="7" t="s">
        <v>1006</v>
      </c>
      <c r="B8" s="118"/>
      <c r="C8" s="118">
        <f>+C5-C6</f>
        <v>-49581</v>
      </c>
      <c r="D8" s="118"/>
      <c r="E8" s="118"/>
      <c r="F8" s="118"/>
      <c r="G8" s="118">
        <f t="shared" si="0"/>
        <v>-49581</v>
      </c>
      <c r="H8" s="118"/>
    </row>
    <row r="9" spans="1:8" x14ac:dyDescent="0.25">
      <c r="A9" s="104" t="s">
        <v>1017</v>
      </c>
      <c r="B9" s="126"/>
      <c r="C9" s="126"/>
      <c r="D9" s="126"/>
      <c r="E9" s="126"/>
      <c r="F9" s="126"/>
      <c r="G9" s="126"/>
      <c r="H9" s="126">
        <f>+G7+G8</f>
        <v>1172916</v>
      </c>
    </row>
    <row r="10" spans="1:8" x14ac:dyDescent="0.25">
      <c r="A10" s="7" t="s">
        <v>1007</v>
      </c>
      <c r="B10" s="118"/>
      <c r="C10" s="118">
        <v>76070</v>
      </c>
      <c r="D10" s="118">
        <v>218646</v>
      </c>
      <c r="E10" s="118"/>
      <c r="F10" s="118">
        <v>33959</v>
      </c>
      <c r="G10" s="118">
        <f t="shared" si="0"/>
        <v>328675</v>
      </c>
      <c r="H10" s="118"/>
    </row>
    <row r="11" spans="1:8" x14ac:dyDescent="0.25">
      <c r="A11" s="7" t="s">
        <v>1008</v>
      </c>
      <c r="B11" s="118">
        <v>-3106726</v>
      </c>
      <c r="C11" s="118"/>
      <c r="D11" s="118"/>
      <c r="E11" s="118">
        <v>-14440</v>
      </c>
      <c r="F11" s="118"/>
      <c r="G11" s="118">
        <f t="shared" si="0"/>
        <v>-3121166</v>
      </c>
      <c r="H11" s="118"/>
    </row>
    <row r="12" spans="1:8" x14ac:dyDescent="0.25">
      <c r="A12" s="104" t="s">
        <v>1018</v>
      </c>
      <c r="B12" s="126"/>
      <c r="C12" s="126"/>
      <c r="D12" s="126"/>
      <c r="E12" s="126"/>
      <c r="F12" s="126"/>
      <c r="G12" s="126"/>
      <c r="H12" s="126">
        <f>+G10+G11</f>
        <v>-2792491</v>
      </c>
    </row>
    <row r="13" spans="1:8" x14ac:dyDescent="0.25">
      <c r="A13" s="7" t="s">
        <v>1009</v>
      </c>
      <c r="B13" s="118">
        <v>0</v>
      </c>
      <c r="C13" s="118">
        <f>+C8+C10</f>
        <v>26489</v>
      </c>
      <c r="D13" s="118">
        <f>+D7+D10</f>
        <v>222842</v>
      </c>
      <c r="E13" s="118"/>
      <c r="F13" s="118">
        <f>+F7+F10</f>
        <v>69560</v>
      </c>
      <c r="G13" s="118">
        <f t="shared" si="0"/>
        <v>318891</v>
      </c>
      <c r="H13" s="118"/>
    </row>
    <row r="14" spans="1:8" x14ac:dyDescent="0.25">
      <c r="A14" s="7" t="s">
        <v>1010</v>
      </c>
      <c r="B14" s="118">
        <f>+B11+B7</f>
        <v>-1934863</v>
      </c>
      <c r="C14" s="118"/>
      <c r="D14" s="118"/>
      <c r="E14" s="118">
        <f>+E7+E11</f>
        <v>-3603</v>
      </c>
      <c r="F14" s="118"/>
      <c r="G14" s="118">
        <f t="shared" si="0"/>
        <v>-1938466</v>
      </c>
      <c r="H14" s="118"/>
    </row>
    <row r="15" spans="1:8" ht="15.75" thickBot="1" x14ac:dyDescent="0.3"/>
    <row r="16" spans="1:8" ht="15.75" thickBot="1" x14ac:dyDescent="0.3">
      <c r="A16" s="215" t="s">
        <v>1019</v>
      </c>
      <c r="B16" s="216"/>
      <c r="C16" s="216"/>
      <c r="D16" s="216"/>
      <c r="E16" s="216"/>
      <c r="F16" s="216"/>
      <c r="G16" s="216"/>
      <c r="H16" s="217">
        <f>+H9+H12</f>
        <v>-1619575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POLUGODIŠNJI OBRAČUN 2020.</vt:lpstr>
      <vt:lpstr>PRIHODI</vt:lpstr>
      <vt:lpstr>RASHODI-OPĆI DIO</vt:lpstr>
      <vt:lpstr>IZVRŠENJE PREMA IZVORIMA</vt:lpstr>
      <vt:lpstr>FUNKCIJSKA KLASIFIKACIJA</vt:lpstr>
      <vt:lpstr>ORGANIZACIJSKA KLASIFIKACIJA</vt:lpstr>
      <vt:lpstr>RASHODI POSEBNI DIO</vt:lpstr>
      <vt:lpstr>OBRAZLOŽENJE</vt:lpstr>
      <vt:lpstr>rezultat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2020-10-20T06:39:44Z</cp:lastPrinted>
  <dcterms:created xsi:type="dcterms:W3CDTF">2016-10-25T11:22:17Z</dcterms:created>
  <dcterms:modified xsi:type="dcterms:W3CDTF">2020-10-20T06:39:58Z</dcterms:modified>
</cp:coreProperties>
</file>